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5FEC524A-3A49-4E40-BB0D-78BEB4633E6C}"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c r="C81" i="8"/>
  <c r="D65" i="8"/>
  <c r="D68" i="8"/>
  <c r="D76" i="8" s="1"/>
  <c r="D81" i="8"/>
  <c r="E65" i="8"/>
  <c r="E75" i="8"/>
  <c r="E68" i="8"/>
  <c r="E76" i="8" s="1"/>
  <c r="E81" i="8"/>
  <c r="F65" i="8"/>
  <c r="F75" i="8"/>
  <c r="F68" i="8"/>
  <c r="F76" i="8"/>
  <c r="F81" i="8"/>
  <c r="G65" i="8"/>
  <c r="G75" i="8" s="1"/>
  <c r="G68" i="8"/>
  <c r="G76" i="8" s="1"/>
  <c r="G81" i="8"/>
  <c r="H65" i="8"/>
  <c r="H68" i="8"/>
  <c r="H76" i="8" s="1"/>
  <c r="H81" i="8"/>
  <c r="I65" i="8"/>
  <c r="I75" i="8"/>
  <c r="I68" i="8"/>
  <c r="I76" i="8" s="1"/>
  <c r="I81" i="8"/>
  <c r="J65" i="8"/>
  <c r="J75" i="8" s="1"/>
  <c r="J68" i="8"/>
  <c r="J76" i="8"/>
  <c r="J81" i="8"/>
  <c r="K65" i="8"/>
  <c r="K75" i="8" s="1"/>
  <c r="K68" i="8"/>
  <c r="K76" i="8"/>
  <c r="K81" i="8"/>
  <c r="L65" i="8"/>
  <c r="L68" i="8"/>
  <c r="L76" i="8" s="1"/>
  <c r="L81" i="8"/>
  <c r="M65" i="8"/>
  <c r="M75" i="8" s="1"/>
  <c r="M68" i="8"/>
  <c r="M76" i="8" s="1"/>
  <c r="M81" i="8"/>
  <c r="N65" i="8"/>
  <c r="N75" i="8" s="1"/>
  <c r="N68" i="8"/>
  <c r="N76" i="8"/>
  <c r="N81" i="8"/>
  <c r="O65" i="8"/>
  <c r="O75" i="8" s="1"/>
  <c r="O68" i="8"/>
  <c r="O76" i="8" s="1"/>
  <c r="O81" i="8"/>
  <c r="P65" i="8"/>
  <c r="P68" i="8"/>
  <c r="P76" i="8" s="1"/>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59" i="8" l="1"/>
  <c r="D48" i="8"/>
  <c r="D57" i="8" s="1"/>
  <c r="D60" i="8"/>
  <c r="D61" i="8"/>
  <c r="D62" i="8"/>
  <c r="E47" i="8"/>
  <c r="C48" i="8"/>
  <c r="C57" i="8" s="1"/>
  <c r="C78" i="8" s="1"/>
  <c r="P75" i="8"/>
  <c r="L75" i="8"/>
  <c r="H75" i="8"/>
  <c r="D75" i="8"/>
  <c r="D66" i="8"/>
  <c r="E66" i="8" s="1"/>
  <c r="F66" i="8" s="1"/>
  <c r="G66" i="8" s="1"/>
  <c r="H66" i="8" s="1"/>
  <c r="I66" i="8" s="1"/>
  <c r="J66" i="8" s="1"/>
  <c r="K66" i="8" s="1"/>
  <c r="L66" i="8" s="1"/>
  <c r="M66" i="8" s="1"/>
  <c r="N66" i="8" s="1"/>
  <c r="O66" i="8" s="1"/>
  <c r="P66" i="8" s="1"/>
  <c r="Q66" i="8" s="1"/>
  <c r="R66" i="8" s="1"/>
  <c r="S66" i="8" s="1"/>
  <c r="T66" i="8" s="1"/>
  <c r="U66" i="8" s="1"/>
  <c r="V66" i="8" s="1"/>
  <c r="W66" i="8" s="1"/>
  <c r="B58" i="8"/>
  <c r="C79" i="8"/>
  <c r="C64" i="8"/>
  <c r="C67" i="8" s="1"/>
  <c r="E48" i="8"/>
  <c r="E57" i="8" s="1"/>
  <c r="E60" i="8"/>
  <c r="B61" i="8"/>
  <c r="E59" i="8"/>
  <c r="F47" i="8"/>
  <c r="D79" i="8" l="1"/>
  <c r="D58" i="8"/>
  <c r="D64" i="8" s="1"/>
  <c r="D67" i="8" s="1"/>
  <c r="D74" i="8" s="1"/>
  <c r="E61" i="8"/>
  <c r="E58" i="8" s="1"/>
  <c r="E62" i="8"/>
  <c r="B78" i="8"/>
  <c r="F62" i="8"/>
  <c r="F48" i="8"/>
  <c r="F57" i="8" s="1"/>
  <c r="F59" i="8"/>
  <c r="F60" i="8"/>
  <c r="F61" i="8"/>
  <c r="G47" i="8"/>
  <c r="E79" i="8"/>
  <c r="B64" i="8"/>
  <c r="B67" i="8" s="1"/>
  <c r="C69" i="8"/>
  <c r="C74" i="8"/>
  <c r="E78" i="8" l="1"/>
  <c r="E64" i="8"/>
  <c r="E67" i="8" s="1"/>
  <c r="E74" i="8" s="1"/>
  <c r="D78" i="8"/>
  <c r="D69" i="8"/>
  <c r="D70" i="8" s="1"/>
  <c r="B74" i="8"/>
  <c r="B69" i="8"/>
  <c r="F58" i="8"/>
  <c r="F64" i="8" s="1"/>
  <c r="F67" i="8" s="1"/>
  <c r="C70" i="8"/>
  <c r="C71" i="8"/>
  <c r="G59" i="8"/>
  <c r="G60" i="8"/>
  <c r="G61" i="8"/>
  <c r="H47" i="8"/>
  <c r="G62" i="8"/>
  <c r="G48" i="8"/>
  <c r="G57" i="8" s="1"/>
  <c r="F79" i="8"/>
  <c r="F78" i="8" l="1"/>
  <c r="D71" i="8"/>
  <c r="E69" i="8"/>
  <c r="F74" i="8"/>
  <c r="F69" i="8"/>
  <c r="H60" i="8"/>
  <c r="H61" i="8"/>
  <c r="I47" i="8"/>
  <c r="H62" i="8"/>
  <c r="H48" i="8"/>
  <c r="H57" i="8" s="1"/>
  <c r="H59" i="8"/>
  <c r="B70" i="8"/>
  <c r="G79" i="8"/>
  <c r="G58" i="8"/>
  <c r="G64" i="8" s="1"/>
  <c r="G67" i="8" s="1"/>
  <c r="E70" i="8"/>
  <c r="E71" i="8"/>
  <c r="G78" i="8" l="1"/>
  <c r="G74" i="8"/>
  <c r="G69" i="8"/>
  <c r="I61" i="8"/>
  <c r="J47" i="8"/>
  <c r="I62" i="8"/>
  <c r="I59" i="8"/>
  <c r="I60" i="8"/>
  <c r="I48" i="8"/>
  <c r="I57" i="8" s="1"/>
  <c r="F70" i="8"/>
  <c r="F71" i="8"/>
  <c r="H58" i="8"/>
  <c r="H64" i="8" s="1"/>
  <c r="H67" i="8" s="1"/>
  <c r="B77" i="8"/>
  <c r="B82" i="8" s="1"/>
  <c r="C77" i="8"/>
  <c r="C82" i="8" s="1"/>
  <c r="C85" i="8" s="1"/>
  <c r="B71" i="8"/>
  <c r="H79" i="8"/>
  <c r="H74" i="8" l="1"/>
  <c r="H69" i="8"/>
  <c r="I79" i="8"/>
  <c r="B83" i="8"/>
  <c r="C83" i="8"/>
  <c r="C87" i="8"/>
  <c r="B87" i="8"/>
  <c r="I58" i="8"/>
  <c r="I64" i="8" s="1"/>
  <c r="I67" i="8" s="1"/>
  <c r="J62" i="8"/>
  <c r="J48" i="8"/>
  <c r="J57" i="8" s="1"/>
  <c r="J59" i="8"/>
  <c r="J60" i="8"/>
  <c r="J61" i="8"/>
  <c r="K47" i="8"/>
  <c r="H78" i="8"/>
  <c r="D77" i="8"/>
  <c r="D82" i="8" s="1"/>
  <c r="D85" i="8" s="1"/>
  <c r="G70" i="8"/>
  <c r="I74" i="8" l="1"/>
  <c r="I69" i="8"/>
  <c r="K59" i="8"/>
  <c r="K60" i="8"/>
  <c r="K61" i="8"/>
  <c r="L47" i="8"/>
  <c r="K62" i="8"/>
  <c r="K48" i="8"/>
  <c r="K57" i="8" s="1"/>
  <c r="J79" i="8"/>
  <c r="B88" i="8"/>
  <c r="B85" i="8"/>
  <c r="B86" i="8" s="1"/>
  <c r="E77" i="8"/>
  <c r="E82" i="8" s="1"/>
  <c r="E85" i="8" s="1"/>
  <c r="E87" i="8"/>
  <c r="I78" i="8"/>
  <c r="H70" i="8"/>
  <c r="H71" i="8"/>
  <c r="G71" i="8"/>
  <c r="J58" i="8"/>
  <c r="J64" i="8" s="1"/>
  <c r="J67" i="8" s="1"/>
  <c r="D87" i="8"/>
  <c r="D83" i="8"/>
  <c r="D88" i="8" s="1"/>
  <c r="C88" i="8"/>
  <c r="E83" i="8" l="1"/>
  <c r="E88" i="8" s="1"/>
  <c r="F77" i="8"/>
  <c r="F82" i="8" s="1"/>
  <c r="F85" i="8" s="1"/>
  <c r="J69" i="8"/>
  <c r="J74" i="8"/>
  <c r="J78" i="8"/>
  <c r="K58" i="8"/>
  <c r="K64" i="8" s="1"/>
  <c r="K67" i="8" s="1"/>
  <c r="L60" i="8"/>
  <c r="L61" i="8"/>
  <c r="M47" i="8"/>
  <c r="L62" i="8"/>
  <c r="L48" i="8"/>
  <c r="L57" i="8" s="1"/>
  <c r="L59" i="8"/>
  <c r="C86" i="8"/>
  <c r="I70" i="8"/>
  <c r="I71" i="8"/>
  <c r="F87" i="8"/>
  <c r="K79" i="8"/>
  <c r="G77" i="8" l="1"/>
  <c r="G82" i="8" s="1"/>
  <c r="F83" i="8"/>
  <c r="F88" i="8" s="1"/>
  <c r="K74" i="8"/>
  <c r="K69" i="8"/>
  <c r="G85" i="8"/>
  <c r="G83" i="8"/>
  <c r="G88" i="8" s="1"/>
  <c r="G87" i="8"/>
  <c r="L58" i="8"/>
  <c r="L78" i="8" s="1"/>
  <c r="M61" i="8"/>
  <c r="N47" i="8"/>
  <c r="M62" i="8"/>
  <c r="M59" i="8"/>
  <c r="M60" i="8"/>
  <c r="M48" i="8"/>
  <c r="M57" i="8" s="1"/>
  <c r="K78" i="8"/>
  <c r="C89" i="8"/>
  <c r="D86" i="8"/>
  <c r="L79" i="8"/>
  <c r="B89" i="8"/>
  <c r="J70" i="8"/>
  <c r="I83" i="8" l="1"/>
  <c r="M58" i="8"/>
  <c r="H77" i="8"/>
  <c r="H82" i="8" s="1"/>
  <c r="L64" i="8"/>
  <c r="L67" i="8" s="1"/>
  <c r="I77" i="8"/>
  <c r="I82" i="8" s="1"/>
  <c r="I85" i="8" s="1"/>
  <c r="J77" i="8"/>
  <c r="J82" i="8" s="1"/>
  <c r="L74" i="8"/>
  <c r="L69" i="8"/>
  <c r="M79" i="8"/>
  <c r="M64" i="8"/>
  <c r="M67" i="8" s="1"/>
  <c r="M78" i="8"/>
  <c r="N62" i="8"/>
  <c r="N48" i="8"/>
  <c r="N57" i="8" s="1"/>
  <c r="N59" i="8"/>
  <c r="N60" i="8"/>
  <c r="N61" i="8"/>
  <c r="O47" i="8"/>
  <c r="K70" i="8"/>
  <c r="J71" i="8"/>
  <c r="D89" i="8"/>
  <c r="E86" i="8"/>
  <c r="I87" i="8" l="1"/>
  <c r="H85" i="8"/>
  <c r="H83" i="8"/>
  <c r="H88" i="8" s="1"/>
  <c r="H87" i="8"/>
  <c r="I88" i="8"/>
  <c r="O59" i="8"/>
  <c r="O60" i="8"/>
  <c r="O61" i="8"/>
  <c r="P47" i="8"/>
  <c r="O62" i="8"/>
  <c r="O48" i="8"/>
  <c r="O57" i="8" s="1"/>
  <c r="J85" i="8"/>
  <c r="J83" i="8"/>
  <c r="J88" i="8" s="1"/>
  <c r="J87" i="8"/>
  <c r="L70" i="8"/>
  <c r="L71" i="8"/>
  <c r="N79" i="8"/>
  <c r="K71" i="8"/>
  <c r="E89" i="8"/>
  <c r="F86" i="8"/>
  <c r="K77" i="8"/>
  <c r="K82" i="8" s="1"/>
  <c r="K85" i="8" s="1"/>
  <c r="N58" i="8"/>
  <c r="N78" i="8" s="1"/>
  <c r="M74" i="8"/>
  <c r="M69" i="8"/>
  <c r="N64" i="8" l="1"/>
  <c r="N67" i="8" s="1"/>
  <c r="N69" i="8"/>
  <c r="N74" i="8"/>
  <c r="O79" i="8"/>
  <c r="F89" i="8"/>
  <c r="G86" i="8"/>
  <c r="K83" i="8"/>
  <c r="K88" i="8" s="1"/>
  <c r="O58" i="8"/>
  <c r="O64" i="8" s="1"/>
  <c r="O67" i="8" s="1"/>
  <c r="K87" i="8"/>
  <c r="P60" i="8"/>
  <c r="P61" i="8"/>
  <c r="Q47" i="8"/>
  <c r="P62" i="8"/>
  <c r="P48" i="8"/>
  <c r="P57" i="8" s="1"/>
  <c r="P59" i="8"/>
  <c r="M70" i="8"/>
  <c r="M71" i="8"/>
  <c r="L77" i="8"/>
  <c r="L82" i="8" s="1"/>
  <c r="L83" i="8" s="1"/>
  <c r="L88" i="8" s="1"/>
  <c r="O78" i="8" l="1"/>
  <c r="O74" i="8"/>
  <c r="O69" i="8"/>
  <c r="P79" i="8"/>
  <c r="N70" i="8"/>
  <c r="L85" i="8"/>
  <c r="L87" i="8"/>
  <c r="M77" i="8"/>
  <c r="M82" i="8" s="1"/>
  <c r="Q61" i="8"/>
  <c r="R47" i="8"/>
  <c r="Q62" i="8"/>
  <c r="Q59" i="8"/>
  <c r="Q58" i="8" s="1"/>
  <c r="Q60" i="8"/>
  <c r="Q48" i="8"/>
  <c r="Q57" i="8" s="1"/>
  <c r="P58" i="8"/>
  <c r="P78" i="8" s="1"/>
  <c r="G89" i="8"/>
  <c r="H86" i="8"/>
  <c r="M85" i="8" l="1"/>
  <c r="M83" i="8"/>
  <c r="M88" i="8" s="1"/>
  <c r="M87" i="8"/>
  <c r="N77" i="8"/>
  <c r="N82" i="8" s="1"/>
  <c r="Q64" i="8"/>
  <c r="Q67" i="8" s="1"/>
  <c r="Q78" i="8"/>
  <c r="Q79" i="8"/>
  <c r="R62" i="8"/>
  <c r="R59" i="8"/>
  <c r="R60" i="8"/>
  <c r="B29" i="8" s="1"/>
  <c r="R61" i="8"/>
  <c r="B32" i="8" s="1"/>
  <c r="R48" i="8"/>
  <c r="R57" i="8" s="1"/>
  <c r="S47" i="8"/>
  <c r="P64" i="8"/>
  <c r="P67" i="8" s="1"/>
  <c r="O70" i="8"/>
  <c r="H89" i="8"/>
  <c r="I86" i="8"/>
  <c r="N71" i="8"/>
  <c r="O77" i="8" l="1"/>
  <c r="O82" i="8" s="1"/>
  <c r="O85" i="8"/>
  <c r="O83" i="8"/>
  <c r="O87" i="8"/>
  <c r="R79" i="8"/>
  <c r="N85" i="8"/>
  <c r="N83" i="8"/>
  <c r="N88" i="8" s="1"/>
  <c r="N87" i="8"/>
  <c r="I89" i="8"/>
  <c r="J86" i="8"/>
  <c r="P74" i="8"/>
  <c r="P69" i="8"/>
  <c r="O71" i="8"/>
  <c r="S59" i="8"/>
  <c r="S60" i="8"/>
  <c r="T47" i="8"/>
  <c r="S48" i="8"/>
  <c r="S57" i="8" s="1"/>
  <c r="S61" i="8"/>
  <c r="S62" i="8"/>
  <c r="R58" i="8"/>
  <c r="B26" i="8" s="1"/>
  <c r="Q74" i="8"/>
  <c r="Q69" i="8"/>
  <c r="T59" i="8" l="1"/>
  <c r="T60" i="8"/>
  <c r="U47" i="8"/>
  <c r="T61" i="8"/>
  <c r="T62" i="8"/>
  <c r="T48" i="8"/>
  <c r="T57" i="8" s="1"/>
  <c r="P70" i="8"/>
  <c r="P77" i="8" s="1"/>
  <c r="P82" i="8" s="1"/>
  <c r="Q70" i="8"/>
  <c r="Q71" i="8" s="1"/>
  <c r="S58" i="8"/>
  <c r="S64" i="8" s="1"/>
  <c r="S67" i="8" s="1"/>
  <c r="J89" i="8"/>
  <c r="K86" i="8"/>
  <c r="S79" i="8"/>
  <c r="R78" i="8"/>
  <c r="O88" i="8"/>
  <c r="R64" i="8"/>
  <c r="R67" i="8" s="1"/>
  <c r="P85" i="8" l="1"/>
  <c r="P87" i="8"/>
  <c r="P83" i="8"/>
  <c r="P88" i="8" s="1"/>
  <c r="S74" i="8"/>
  <c r="S69" i="8"/>
  <c r="U59" i="8"/>
  <c r="U60" i="8"/>
  <c r="V47" i="8"/>
  <c r="U48" i="8"/>
  <c r="U57" i="8" s="1"/>
  <c r="U61" i="8"/>
  <c r="U62" i="8"/>
  <c r="S78" i="8"/>
  <c r="T79" i="8"/>
  <c r="R74" i="8"/>
  <c r="R69" i="8"/>
  <c r="K89" i="8"/>
  <c r="L86" i="8"/>
  <c r="Q77" i="8"/>
  <c r="Q82" i="8" s="1"/>
  <c r="T58" i="8"/>
  <c r="T78" i="8" s="1"/>
  <c r="P71" i="8"/>
  <c r="T64" i="8" l="1"/>
  <c r="T67" i="8" s="1"/>
  <c r="Q85" i="8"/>
  <c r="Q83" i="8"/>
  <c r="Q88" i="8" s="1"/>
  <c r="Q87" i="8"/>
  <c r="V59" i="8"/>
  <c r="V60" i="8"/>
  <c r="W47" i="8"/>
  <c r="V61" i="8"/>
  <c r="V62" i="8"/>
  <c r="V48" i="8"/>
  <c r="V57" i="8" s="1"/>
  <c r="S82" i="8"/>
  <c r="L89" i="8"/>
  <c r="M86" i="8"/>
  <c r="T74" i="8"/>
  <c r="T69" i="8"/>
  <c r="U58" i="8"/>
  <c r="U78" i="8" s="1"/>
  <c r="R70" i="8"/>
  <c r="R77" i="8" s="1"/>
  <c r="R82" i="8" s="1"/>
  <c r="U79" i="8"/>
  <c r="U64" i="8"/>
  <c r="U67" i="8" s="1"/>
  <c r="S70" i="8"/>
  <c r="S77" i="8" s="1"/>
  <c r="S71" i="8"/>
  <c r="U74" i="8" l="1"/>
  <c r="U69" i="8"/>
  <c r="R85" i="8"/>
  <c r="R83" i="8"/>
  <c r="R88" i="8" s="1"/>
  <c r="R87" i="8"/>
  <c r="T70" i="8"/>
  <c r="T77" i="8" s="1"/>
  <c r="T82" i="8" s="1"/>
  <c r="S85" i="8"/>
  <c r="S87" i="8"/>
  <c r="S83" i="8"/>
  <c r="W59" i="8"/>
  <c r="W60" i="8"/>
  <c r="W48" i="8"/>
  <c r="W57" i="8" s="1"/>
  <c r="W61" i="8"/>
  <c r="W62" i="8"/>
  <c r="V79" i="8"/>
  <c r="R71" i="8"/>
  <c r="M89" i="8"/>
  <c r="N86" i="8"/>
  <c r="V58" i="8"/>
  <c r="V64" i="8" s="1"/>
  <c r="V67" i="8" s="1"/>
  <c r="V74" i="8" l="1"/>
  <c r="V69" i="8"/>
  <c r="T85" i="8"/>
  <c r="T83" i="8"/>
  <c r="T88" i="8" s="1"/>
  <c r="T87" i="8"/>
  <c r="V78" i="8"/>
  <c r="W58" i="8"/>
  <c r="W78" i="8" s="1"/>
  <c r="W79" i="8"/>
  <c r="W64" i="8"/>
  <c r="W67" i="8" s="1"/>
  <c r="N89" i="8"/>
  <c r="O86" i="8"/>
  <c r="S88" i="8"/>
  <c r="T71" i="8"/>
  <c r="U70" i="8"/>
  <c r="U77" i="8" s="1"/>
  <c r="U82" i="8" s="1"/>
  <c r="U85" i="8" l="1"/>
  <c r="U87" i="8"/>
  <c r="U83" i="8"/>
  <c r="U88" i="8" s="1"/>
  <c r="W74" i="8"/>
  <c r="W69" i="8"/>
  <c r="U71" i="8"/>
  <c r="O89" i="8"/>
  <c r="P86" i="8"/>
  <c r="V70" i="8"/>
  <c r="V77" i="8" s="1"/>
  <c r="V82" i="8" s="1"/>
  <c r="V71" i="8" l="1"/>
  <c r="V85" i="8"/>
  <c r="V83" i="8"/>
  <c r="V88" i="8" s="1"/>
  <c r="V87" i="8"/>
  <c r="P89" i="8"/>
  <c r="Q86" i="8"/>
  <c r="W70" i="8"/>
  <c r="W77" i="8" s="1"/>
  <c r="W82" i="8" s="1"/>
  <c r="W85" i="8" l="1"/>
  <c r="W87" i="8"/>
  <c r="W83" i="8"/>
  <c r="W88" i="8" s="1"/>
  <c r="G26" i="8" s="1"/>
  <c r="W71" i="8"/>
  <c r="Q89" i="8"/>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<sst xmlns="http://schemas.openxmlformats.org/spreadsheetml/2006/main" count="1143" uniqueCount="576">
  <si>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</si>
  <si>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</si>
  <si>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</si>
  <si>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</si>
  <si>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</si>
  <si>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</si>
  <si>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</si>
  <si>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</si>
  <si>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</si>
  <si>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</si>
  <si>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</si>
  <si>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</si>
  <si>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</si>
  <si>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</si>
  <si>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</si>
  <si>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</si>
  <si>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</si>
  <si>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</si>
  <si>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</si>
  <si>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</si>
  <si>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</si>
  <si>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</si>
  <si>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</si>
  <si>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</si>
  <si>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</si>
  <si>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</si>
  <si>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</si>
  <si>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</si>
  <si>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</si>
  <si>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</si>
  <si>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</si>
  <si>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</si>
  <si>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</si>
  <si>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</si>
  <si>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</si>
  <si>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</si>
  <si>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</si>
  <si>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</si>
  <si>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</si>
  <si>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</si>
  <si>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</si>
  <si>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</si>
  <si>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</si>
  <si>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</si>
  <si>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</si>
  <si>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</si>
  <si>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</si>
  <si>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</si>
  <si>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</si>
  <si>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</si>
  <si>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</si>
  <si>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</si>
  <si>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</si>
  <si>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</si>
  <si>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</si>
  <si>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</si>
  <si>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</si>
  <si>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</si>
  <si>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</si>
  <si>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</si>
  <si>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</si>
  <si>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</si>
  <si>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</si>
  <si>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</si>
  <si>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</si>
  <si>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</si>
  <si>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</si>
  <si>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</si>
  <si>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</si>
  <si>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</si>
  <si>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</si>
  <si>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</si>
  <si>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</si>
  <si>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</si>
  <si>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</si>
  <si>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</si>
  <si>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</si>
  <si>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</si>
  <si>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</si>
  <si>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</si>
  <si>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</si>
  <si>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</si>
  <si>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</si>
  <si>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</si>
  <si>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</si>
  <si>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</si>
  <si>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</si>
  <si>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</si>
  <si>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</si>
  <si>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</si>
  <si>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</si>
  <si>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</si>
  <si>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</si>
  <si>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</si>
  <si>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</si>
  <si>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</si>
  <si>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</si>
  <si>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</si>
  <si>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</si>
  <si>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</si>
  <si>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</si>
  <si>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</si>
  <si>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</si>
  <si>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</si>
  <si>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</si>
  <si>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</si>
  <si>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</si>
  <si>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</si>
  <si>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</si>
  <si>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</si>
  <si>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</si>
  <si>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</si>
  <si>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</si>
  <si>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</si>
  <si>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</si>
  <si>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</si>
  <si>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</si>
  <si>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</si>
  <si>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</si>
  <si>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</si>
  <si>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</si>
  <si>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</si>
  <si>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</si>
  <si>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</si>
  <si>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</si>
  <si>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</si>
  <si>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</si>
  <si>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</si>
  <si>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</si>
  <si>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</si>
  <si>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</si>
  <si>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</si>
  <si>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</si>
  <si>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</si>
  <si>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</si>
  <si>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</si>
  <si>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</si>
  <si>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</si>
  <si>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</si>
  <si>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</si>
  <si>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</si>
  <si>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</si>
  <si>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</si>
  <si>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</si>
  <si>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</si>
  <si>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</si>
  <si>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</si>
  <si>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</si>
  <si>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</si>
  <si>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</si>
  <si>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</si>
  <si>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</si>
  <si>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</si>
  <si>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</si>
  <si>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</si>
  <si>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</si>
  <si>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</si>
  <si>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</si>
  <si>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</si>
  <si>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</si>
  <si>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</si>
  <si>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</si>
  <si>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</si>
  <si>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</si>
  <si>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</si>
  <si>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</si>
  <si>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</si>
  <si>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</si>
  <si>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</si>
  <si>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</si>
  <si>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</si>
  <si>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</si>
  <si>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</si>
  <si>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</si>
  <si>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</si>
  <si>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</si>
  <si>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</si>
  <si>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</si>
  <si>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</si>
  <si>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</si>
  <si>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</si>
  <si>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</si>
  <si>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</si>
  <si>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</si>
  <si>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</si>
  <si>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</si>
  <si>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</si>
  <si>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</si>
  <si>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</si>
  <si>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</si>
  <si>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</si>
  <si>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</si>
  <si>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</si>
  <si>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</si>
  <si>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</si>
  <si>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</si>
  <si>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</si>
  <si>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</si>
  <si>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</si>
  <si>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</si>
  <si>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</si>
  <si>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</si>
  <si>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</si>
  <si>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</si>
  <si>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</si>
  <si>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</si>
  <si>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</si>
  <si>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</si>
  <si>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</si>
  <si>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</si>
  <si>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</si>
  <si>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</si>
  <si>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</si>
  <si>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</si>
  <si>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</si>
  <si>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</si>
  <si>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</si>
  <si>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</si>
  <si>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</si>
  <si>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</si>
  <si>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</si>
  <si>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</si>
  <si>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</si>
  <si>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</si>
  <si>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</si>
  <si>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</si>
  <si>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</si>
  <si>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</si>
  <si>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</si>
  <si>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</si>
  <si>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</si>
  <si>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</si>
  <si>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</si>
  <si>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</si>
  <si>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</si>
  <si>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</si>
  <si>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</si>
  <si>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</si>
  <si>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</si>
  <si>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</si>
  <si>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</si>
  <si>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</si>
  <si>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</si>
  <si>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</si>
  <si>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</si>
  <si>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</si>
  <si>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</si>
  <si>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</si>
  <si>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</si>
  <si>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</si>
  <si>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</si>
  <si>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</si>
  <si>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</si>
  <si>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</si>
  <si>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</si>
  <si>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</si>
  <si>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</si>
  <si>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</si>
  <si>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</si>
  <si>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</si>
  <si>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</si>
  <si>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</si>
  <si>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</si>
  <si>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</si>
  <si>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</si>
  <si>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</si>
  <si>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</si>
  <si>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</si>
  <si>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</si>
  <si>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</si>
  <si>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</si>
  <si>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</si>
  <si>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</si>
  <si>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</si>
  <si>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</si>
  <si>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</si>
  <si>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</si>
  <si>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</si>
  <si>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</si>
  <si>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</si>
  <si>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</si>
  <si>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</si>
  <si>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</si>
  <si>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</si>
  <si>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</si>
  <si>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</si>
  <si>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</si>
  <si>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</si>
  <si>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</si>
  <si>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</si>
  <si>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</si>
  <si>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</si>
  <si>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</si>
  <si>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</si>
  <si>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</si>
  <si>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</si>
  <si>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</si>
  <si>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</si>
  <si>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</si>
  <si>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</si>
  <si>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</si>
  <si>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</si>
  <si>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</si>
  <si>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</si>
  <si>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</si>
  <si>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</si>
  <si>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</si>
  <si>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</si>
  <si>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</si>
  <si>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</si>
  <si>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</si>
  <si>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</si>
  <si>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</si>
  <si>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</si>
  <si>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</si>
  <si>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</si>
  <si>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</si>
  <si>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</si>
  <si>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</si>
  <si>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</si>
  <si>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</si>
  <si>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</si>
  <si>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</si>
  <si>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</si>
  <si>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</si>
  <si>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</si>
  <si>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</si>
  <si>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</si>
  <si>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</si>
  <si>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</si>
  <si>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</si>
  <si>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</si>
  <si>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</si>
  <si>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</si>
  <si>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</si>
  <si>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</si>
  <si>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</si>
  <si>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</si>
  <si>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</si>
  <si>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</si>
  <si>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</si>
  <si>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</si>
  <si>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</si>
  <si>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</si>
  <si>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</si>
  <si>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</si>
  <si>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</si>
  <si>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</si>
  <si>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</si>
  <si>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</si>
  <si>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</si>
  <si>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</si>
  <si>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</si>
  <si>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</si>
  <si>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</si>
  <si>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</si>
  <si>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</si>
  <si>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</si>
  <si>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</si>
  <si>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</si>
  <si>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</si>
  <si>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</si>
  <si>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</si>
  <si>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</si>
  <si>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</si>
  <si>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</si>
  <si>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</si>
  <si>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</si>
  <si>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</si>
  <si>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</si>
  <si>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</si>
  <si>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</si>
  <si>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</si>
  <si>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</si>
  <si>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</si>
  <si>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</si>
  <si>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</si>
  <si>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</si>
  <si>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</si>
  <si>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</si>
  <si>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</si>
  <si>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</si>
  <si>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</si>
  <si>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</si>
  <si>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</si>
  <si>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</si>
  <si>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</si>
  <si>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</si>
  <si>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</si>
  <si>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</si>
  <si>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</si>
  <si>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</si>
  <si>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</si>
  <si>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</si>
  <si>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</si>
  <si>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</si>
  <si>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</si>
  <si>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</si>
  <si>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</si>
  <si>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</si>
  <si>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</si>
  <si>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</si>
  <si>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</si>
  <si>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</si>
  <si>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</si>
  <si>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</si>
  <si>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</si>
  <si>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</si>
  <si>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</si>
  <si>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</si>
  <si>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</si>
  <si>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</si>
  <si>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</si>
  <si>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</si>
  <si>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</si>
  <si>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</si>
  <si>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</si>
  <si>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</si>
  <si>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</si>
  <si>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</si>
  <si>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</si>
  <si>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</si>
  <si>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</si>
  <si>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</si>
  <si>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</si>
  <si>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</si>
  <si>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</si>
  <si>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</si>
  <si>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</si>
  <si>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</si>
  <si>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</si>
  <si>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</si>
  <si>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</si>
  <si>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</si>
  <si>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</si>
  <si>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</si>
  <si>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</si>
  <si>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</si>
  <si>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</si>
  <si>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</si>
  <si>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</si>
  <si>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</si>
  <si>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</si>
  <si>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</si>
  <si>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</si>
  <si>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</si>
  <si>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</si>
  <si>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</si>
  <si>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</si>
  <si>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</si>
  <si>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</si>
  <si>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</si>
  <si>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</si>
  <si>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</si>
  <si>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</si>
  <si>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</si>
  <si>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</si>
  <si>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</si>
  <si>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</si>
  <si>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</si>
  <si>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</si>
  <si>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</si>
  <si>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</si>
  <si>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</si>
  <si>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</si>
  <si>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</si>
  <si>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</si>
  <si>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</si>
  <si>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</si>
  <si>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</si>
  <si>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</si>
  <si>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</si>
  <si>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</si>
  <si>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</si>
  <si>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</si>
  <si>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</si>
  <si>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</si>
  <si>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</si>
  <si>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</si>
  <si>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</si>
  <si>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</si>
  <si>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</si>
  <si>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</si>
  <si>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</si>
  <si>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</si>
  <si>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</si>
  <si>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</si>
  <si>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</si>
  <si>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</si>
  <si>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</si>
  <si>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</si>
  <si>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</si>
  <si>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</si>
  <si>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</si>
  <si>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</si>
  <si>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</si>
  <si>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</si>
  <si>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</si>
  <si>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</si>
  <si>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</si>
  <si>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</si>
  <si>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</si>
  <si>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</si>
  <si>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</si>
  <si>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</si>
  <si>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</si>
  <si>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</si>
  <si>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</si>
  <si>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</si>
  <si>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</si>
  <si>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</si>
  <si>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</si>
  <si>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</si>
  <si>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</si>
  <si>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</si>
  <si>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</si>
  <si>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</si>
  <si>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</si>
  <si>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</si>
  <si>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</si>
  <si>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</si>
  <si>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</si>
  <si>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 xml:space="preserve"> ВЛ 0,4 кВ фид.№1-0,4 кВ от ТП №75 по ВЛ 10 кВ фид.№5-10 кВ ПС "Чернушка"</t>
  </si>
  <si>
    <t xml:space="preserve"> ВЛИ 0,4 кВ фид.№1-0,4 кВ от ТП №75 по ВЛ 10 кВ фид.№5-10 кВ ПС "Чернушка"</t>
  </si>
  <si>
    <t xml:space="preserve"> ВЛ 0,4 кВ фид.№1-0,4 кВ от ТП №75 до оп.№26</t>
  </si>
  <si>
    <t xml:space="preserve"> ВЛИ 0,4 кВ фид.№1-0,4 кВ от ТП №75 до оп.№26</t>
  </si>
  <si>
    <t>АС-25; АС-16</t>
  </si>
  <si>
    <t>СИП-2 3х50+1х70</t>
  </si>
  <si>
    <t>ВЛ</t>
  </si>
  <si>
    <t>ВЛИ</t>
  </si>
  <si>
    <t>деревянные на ж/б приставкаж</t>
  </si>
  <si>
    <t>ж/б</t>
  </si>
  <si>
    <t>АТО_O_Ч2_42 № 43 01.02.2024 ПО "ЧЭС" ПКГУП "КЭС"</t>
  </si>
  <si>
    <t>Замена деревянных опор на ж/б, замена неизолированного провода на СИП, замена кабельных вводов 0,4 кВ</t>
  </si>
  <si>
    <t xml:space="preserve"> ВЛ 0,4 кВ фид.№2-0,4 кВ от ТП №75 по ВЛ 10 кВ фид.№5-10 кВ ПС "Чернушка"</t>
  </si>
  <si>
    <t xml:space="preserve"> ВЛИ 0,4 кВ фид.№2-0,4 кВ от ТП №75 по ВЛ 10 кВ фид.№5-10 кВ ПС "Чернушка"</t>
  </si>
  <si>
    <t xml:space="preserve"> ВЛ 0,4 кВ фид.№2-0,4 кВ от ТП №75 до оп.№30</t>
  </si>
  <si>
    <t xml:space="preserve"> ВЛИ 0,4 кВ фид.№2-0,4 кВ от ТП №75 до оп.№30</t>
  </si>
  <si>
    <t>КЛ 0,4 кВ фид. №1-0,4 кВ от ТП №75 по ВЛ 10 кВ фид.№5-10 кВ ПС "Чернушка"</t>
  </si>
  <si>
    <t>КЛ 0,4 кВ фид. №1-0,4 кВ от ТП №75 до оп.№1</t>
  </si>
  <si>
    <t>АВБбШв 4х120</t>
  </si>
  <si>
    <t>АВБбШв 4х70</t>
  </si>
  <si>
    <t>КЛ</t>
  </si>
  <si>
    <t>траншея</t>
  </si>
  <si>
    <t>КЛ 0,4 кВ фид. №2-0,4 кВ от ТП №75 по ВЛ 10 кВ фид.№5-10 кВ ПС "Чернушка"</t>
  </si>
  <si>
    <t>КЛ 0,4 кВ фид. №2-0,4 кВ от ТП №75 до оп.№1</t>
  </si>
  <si>
    <t xml:space="preserve"> АВВГ 4х50</t>
  </si>
  <si>
    <t>ПКГУП "КЭС"</t>
  </si>
  <si>
    <t>Реконструкция</t>
  </si>
  <si>
    <t>закупка не проведена</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</si>
  <si>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</si>
  <si>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Пермский край, Чернушинский городской округ</t>
  </si>
  <si>
    <t xml:space="preserve">МВ×А-0;т.у.-0; км ЛЭП-2,16;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</si>
  <si>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</si>
  <si>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</si>
  <si>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</si>
  <si>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</si>
  <si>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</si>
  <si>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</si>
  <si>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</si>
  <si>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</si>
  <si>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</si>
  <si>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</si>
  <si>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</si>
  <si>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</si>
  <si>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</si>
  <si>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</si>
  <si>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</si>
  <si>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</si>
  <si>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</si>
  <si>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Реконструкция ВЛ 0,4 кВ с применением провода СИП, заменой деревянных опор на жб приставках на железобетонные опоры.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Замена кабельных вводов 0,4 кВ в ПВХ изоляции на бронированные кабельные линий. Физический и моральный износ 100%  построенной ВЛ в 1985 году. В связи с полным износом ВЛ-0,4 кВ (более 50% по протяженности) связанного с недопустимым значением диаметра здоровой части древесины деревянных одностоечных промежуточных, анкерных и концевых опор, установленным РД 153-34.3-20.662-98 (раздел 13) «Нормы браковки и периодичности замены деревянных опор ВЛ 0,38-20 кВ»; Провода  ВЛ выполнены проводами разного сечения, имеются участки где сечение фазных проводов менее 50 мм2 , перегружаются в период максимальных нагрузок (п. 2.4.16. ПУЭ); ширина раскрытия продольных и поперечных трещин у более 60 % ж/б приставок опор ВЛ превышает допустимые нормы; периодичность установки повторных заземлений на ВЛ не соответствует п. 1.7.102, п.1.7.103, п. 2.4.46 ПУЭ;  степень коррозии арматуры и повторных заземлений свыше 50 %; ВЛ с неизолированным проводом является источником повышенной опасности для населения, требуется реконструкция ВЛ-0,4 кВ с полной заменой опор и проводов. Ликвидация электрических сетей с неизолированным проводом в районах жилой застройки и местах массового скопления людей. </t>
  </si>
  <si>
    <t>выделение этапов не предусматривается</t>
  </si>
  <si>
    <t>Акт технического осмотра</t>
  </si>
  <si>
    <t>Год раскрытия информации: 2026 год</t>
  </si>
  <si>
    <t>0,23 млн руб с НДС</t>
  </si>
  <si>
    <t>0,19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</si>
</sst>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2583662.8746628445</c:v>
                </c:pt>
                <c:pt idx="3">
                  <c:v>4340080.1715288712</c:v>
                </c:pt>
                <c:pt idx="4">
                  <c:v>6266710.2562936842</c:v>
                </c:pt>
                <c:pt idx="5">
                  <c:v>8380508.2184140254</c:v>
                </c:pt>
                <c:pt idx="6">
                  <c:v>10700141.780702095</c:v>
                </c:pt>
                <c:pt idx="7">
                  <c:v>13246166.370458741</c:v>
                </c:pt>
                <c:pt idx="8">
                  <c:v>16041218.26713589</c:v>
                </c:pt>
                <c:pt idx="9">
                  <c:v>19110227.708410297</c:v>
                </c:pt>
                <c:pt idx="10">
                  <c:v>22480654.033775788</c:v>
                </c:pt>
                <c:pt idx="11">
                  <c:v>26182745.162766062</c:v>
                </c:pt>
                <c:pt idx="12">
                  <c:v>30249823.945903316</c:v>
                </c:pt>
                <c:pt idx="13">
                  <c:v>34718604.192861363</c:v>
                </c:pt>
                <c:pt idx="14">
                  <c:v>39629539.476825804</c:v>
                </c:pt>
                <c:pt idx="15">
                  <c:v>45027208.139603868</c:v>
                </c:pt>
                <c:pt idx="16">
                  <c:v>50960738.281975038</c:v>
                </c:pt>
              </c:numCache>
            </c:numRef>
          </c:val>
          <c:smooth val="0"/>
          <c:extLst>
            <c:ext xmlns:c16="http://schemas.microsoft.com/office/drawing/2014/chart" uri="{C3380CC4-5D6E-409C-BE32-E72D297353CC}">
              <c16:uniqueId val="{00000000-F198-4829-B3AA-D535F41D1BF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1421493.4688390589</c:v>
                </c:pt>
                <c:pt idx="3">
                  <c:v>1375532.380660997</c:v>
                </c:pt>
                <c:pt idx="4">
                  <c:v>1335251.2928953441</c:v>
                </c:pt>
                <c:pt idx="5">
                  <c:v>1296431.876698907</c:v>
                </c:pt>
                <c:pt idx="6">
                  <c:v>1259004.1638096464</c:v>
                </c:pt>
                <c:pt idx="7">
                  <c:v>1222902.7817604777</c:v>
                </c:pt>
                <c:pt idx="8">
                  <c:v>1188066.5585054641</c:v>
                </c:pt>
                <c:pt idx="9">
                  <c:v>1154438.1670540594</c:v>
                </c:pt>
                <c:pt idx="10">
                  <c:v>1121963.8057473567</c:v>
                </c:pt>
                <c:pt idx="11">
                  <c:v>1090592.9103016276</c:v>
                </c:pt>
                <c:pt idx="12">
                  <c:v>1060277.8941798373</c:v>
                </c:pt>
                <c:pt idx="13">
                  <c:v>1030973.9142376314</c:v>
                </c:pt>
                <c:pt idx="14">
                  <c:v>1002638.6589322664</c:v>
                </c:pt>
                <c:pt idx="15">
                  <c:v>975232.1566860216</c:v>
                </c:pt>
                <c:pt idx="16">
                  <c:v>948716.60226429265</c:v>
                </c:pt>
              </c:numCache>
            </c:numRef>
          </c:val>
          <c:smooth val="0"/>
          <c:extLst>
            <c:ext xmlns:c16="http://schemas.microsoft.com/office/drawing/2014/chart" uri="{C3380CC4-5D6E-409C-BE32-E72D297353CC}">
              <c16:uniqueId val="{00000001-F198-4829-B3AA-D535F41D1BF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573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561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562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563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564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565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566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567</v>
      </c>
    </row>
    <row r="41" spans="1:24" ht="63" x14ac:dyDescent="0.25">
      <c r="A41" s="18" t="s">
        <v>47</v>
      </c>
      <c r="B41" s="24" t="s">
        <v>48</v>
      </c>
      <c r="C41" s="17" t="s">
        <v>568</v>
      </c>
    </row>
    <row r="42" spans="1:24" ht="47.25" x14ac:dyDescent="0.25">
      <c r="A42" s="18" t="s">
        <v>49</v>
      </c>
      <c r="B42" s="24" t="s">
        <v>50</v>
      </c>
      <c r="C42" s="17" t="s">
        <v>568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569</v>
      </c>
    </row>
    <row r="47" spans="1:24" ht="18.75" customHeight="1" x14ac:dyDescent="0.25">
      <c r="A47" s="21"/>
      <c r="B47" s="22"/>
      <c r="C47" s="23"/>
    </row>
    <row r="48" spans="1:24" ht="31.5" x14ac:dyDescent="0.25">
      <c r="A48" s="18" t="s">
        <v>59</v>
      </c>
      <c r="B48" s="24" t="s">
        <v>60</v>
      </c>
      <c r="C48" s="25" t="s">
        <v>574</v>
      </c>
    </row>
    <row r="49" spans="1:3" ht="31.5" x14ac:dyDescent="0.25">
      <c r="A49" s="18" t="s">
        <v>61</v>
      </c>
      <c r="B49" s="24" t="s">
        <v>62</v>
      </c>
      <c r="C49" s="25" t="s">
        <v>575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4.4065626976919177</v>
      </c>
      <c r="D24" s="196">
        <v>0</v>
      </c>
      <c r="E24" s="196">
        <v>0</v>
      </c>
      <c r="F24" s="197">
        <v>0</v>
      </c>
      <c r="G24" s="196">
        <v>0</v>
      </c>
      <c r="H24" s="196">
        <v>0</v>
      </c>
      <c r="I24" s="196">
        <v>0</v>
      </c>
      <c r="J24" s="196">
        <v>0</v>
      </c>
      <c r="K24" s="196">
        <v>0</v>
      </c>
      <c r="L24" s="196">
        <v>4.4065626976919177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4.4065626976919177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v>
      </c>
      <c r="E27" s="26">
        <v>0</v>
      </c>
      <c r="F27" s="203">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4.4065626976919177</v>
      </c>
      <c r="D29" s="26">
        <v>0</v>
      </c>
      <c r="E29" s="26">
        <v>0</v>
      </c>
      <c r="F29" s="203">
        <v>0</v>
      </c>
      <c r="G29" s="26">
        <v>0</v>
      </c>
      <c r="H29" s="26">
        <v>0</v>
      </c>
      <c r="I29" s="26">
        <v>0</v>
      </c>
      <c r="J29" s="26">
        <v>0</v>
      </c>
      <c r="K29" s="26">
        <v>0</v>
      </c>
      <c r="L29" s="26">
        <v>4.4065626976919177</v>
      </c>
      <c r="M29" s="26">
        <v>4</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4.4065626976919177</v>
      </c>
      <c r="AG29" s="200">
        <v>0</v>
      </c>
    </row>
    <row r="30" spans="1:37" s="7" customFormat="1" ht="47.25" x14ac:dyDescent="0.25">
      <c r="A30" s="207" t="s">
        <v>15</v>
      </c>
      <c r="B30" s="208" t="s">
        <v>356</v>
      </c>
      <c r="C30" s="200">
        <v>3.6721355814099317</v>
      </c>
      <c r="D30" s="200">
        <v>0</v>
      </c>
      <c r="E30" s="200">
        <v>0</v>
      </c>
      <c r="F30" s="200">
        <v>0</v>
      </c>
      <c r="G30" s="200">
        <v>0</v>
      </c>
      <c r="H30" s="200">
        <v>0</v>
      </c>
      <c r="I30" s="200">
        <v>0</v>
      </c>
      <c r="J30" s="200">
        <v>0</v>
      </c>
      <c r="K30" s="200">
        <v>0</v>
      </c>
      <c r="L30" s="200">
        <v>3.6721355814099317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3.6721355814099317</v>
      </c>
      <c r="AG30" s="200">
        <v>0</v>
      </c>
    </row>
    <row r="31" spans="1:37" x14ac:dyDescent="0.25">
      <c r="A31" s="201" t="s">
        <v>357</v>
      </c>
      <c r="B31" s="202" t="s">
        <v>358</v>
      </c>
      <c r="C31" s="200">
        <v>0.36721355814099321</v>
      </c>
      <c r="D31" s="200">
        <v>0</v>
      </c>
      <c r="E31" s="26">
        <v>0</v>
      </c>
      <c r="F31" s="26">
        <v>0</v>
      </c>
      <c r="G31" s="200">
        <v>0</v>
      </c>
      <c r="H31" s="26">
        <v>0</v>
      </c>
      <c r="I31" s="26">
        <v>0</v>
      </c>
      <c r="J31" s="200">
        <v>0</v>
      </c>
      <c r="K31" s="26">
        <v>0</v>
      </c>
      <c r="L31" s="26">
        <v>0.36721355814099321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0.36721355814099321</v>
      </c>
      <c r="AG31" s="200">
        <v>0</v>
      </c>
    </row>
    <row r="32" spans="1:37" ht="31.5" x14ac:dyDescent="0.25">
      <c r="A32" s="201" t="s">
        <v>359</v>
      </c>
      <c r="B32" s="202" t="s">
        <v>360</v>
      </c>
      <c r="C32" s="200">
        <v>0.91803389535248292</v>
      </c>
      <c r="D32" s="200">
        <v>0</v>
      </c>
      <c r="E32" s="26">
        <v>0</v>
      </c>
      <c r="F32" s="26">
        <v>0</v>
      </c>
      <c r="G32" s="200">
        <v>0</v>
      </c>
      <c r="H32" s="26">
        <v>0</v>
      </c>
      <c r="I32" s="26">
        <v>0</v>
      </c>
      <c r="J32" s="200">
        <v>0</v>
      </c>
      <c r="K32" s="26">
        <v>0</v>
      </c>
      <c r="L32" s="26">
        <v>0.91803389535248292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0.91803389535248292</v>
      </c>
      <c r="AG32" s="200">
        <v>0</v>
      </c>
    </row>
    <row r="33" spans="1:33" x14ac:dyDescent="0.25">
      <c r="A33" s="201" t="s">
        <v>361</v>
      </c>
      <c r="B33" s="202" t="s">
        <v>362</v>
      </c>
      <c r="C33" s="200">
        <v>2.2032813488459584</v>
      </c>
      <c r="D33" s="200">
        <v>0</v>
      </c>
      <c r="E33" s="26">
        <v>0</v>
      </c>
      <c r="F33" s="26">
        <v>0</v>
      </c>
      <c r="G33" s="200">
        <v>0</v>
      </c>
      <c r="H33" s="26">
        <v>0</v>
      </c>
      <c r="I33" s="26">
        <v>0</v>
      </c>
      <c r="J33" s="200">
        <v>0</v>
      </c>
      <c r="K33" s="26">
        <v>0</v>
      </c>
      <c r="L33" s="26">
        <v>2.2032813488459584</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2.2032813488459584</v>
      </c>
      <c r="AG33" s="200">
        <v>0</v>
      </c>
    </row>
    <row r="34" spans="1:33" x14ac:dyDescent="0.25">
      <c r="A34" s="201" t="s">
        <v>363</v>
      </c>
      <c r="B34" s="202" t="s">
        <v>364</v>
      </c>
      <c r="C34" s="200">
        <v>0.18360677907049661</v>
      </c>
      <c r="D34" s="200">
        <v>0</v>
      </c>
      <c r="E34" s="26">
        <v>0</v>
      </c>
      <c r="F34" s="26">
        <v>0</v>
      </c>
      <c r="G34" s="200">
        <v>0</v>
      </c>
      <c r="H34" s="26">
        <v>0</v>
      </c>
      <c r="I34" s="26">
        <v>0</v>
      </c>
      <c r="J34" s="200">
        <v>0</v>
      </c>
      <c r="K34" s="26">
        <v>0</v>
      </c>
      <c r="L34" s="26">
        <v>0.18360677907049661</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0.18360677907049661</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2.11</v>
      </c>
      <c r="D38" s="26">
        <v>0</v>
      </c>
      <c r="E38" s="26">
        <v>0</v>
      </c>
      <c r="F38" s="26">
        <v>0</v>
      </c>
      <c r="G38" s="26">
        <v>0</v>
      </c>
      <c r="H38" s="26">
        <v>0</v>
      </c>
      <c r="I38" s="26">
        <v>0</v>
      </c>
      <c r="J38" s="26">
        <v>0</v>
      </c>
      <c r="K38" s="26">
        <v>0</v>
      </c>
      <c r="L38" s="26">
        <v>2.11</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2.11</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0.05</v>
      </c>
      <c r="D40" s="26">
        <v>0</v>
      </c>
      <c r="E40" s="26">
        <v>0</v>
      </c>
      <c r="F40" s="26">
        <v>0</v>
      </c>
      <c r="G40" s="26">
        <v>0</v>
      </c>
      <c r="H40" s="26">
        <v>0</v>
      </c>
      <c r="I40" s="26">
        <v>0</v>
      </c>
      <c r="J40" s="26">
        <v>0</v>
      </c>
      <c r="K40" s="26">
        <v>0</v>
      </c>
      <c r="L40" s="26">
        <v>0.05</v>
      </c>
      <c r="M40" s="26">
        <v>4</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0.05</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2.11</v>
      </c>
      <c r="D48" s="200">
        <v>0</v>
      </c>
      <c r="E48" s="200">
        <v>0</v>
      </c>
      <c r="F48" s="200">
        <v>0</v>
      </c>
      <c r="G48" s="200">
        <v>0</v>
      </c>
      <c r="H48" s="200">
        <v>0</v>
      </c>
      <c r="I48" s="200">
        <v>0</v>
      </c>
      <c r="J48" s="200">
        <v>0</v>
      </c>
      <c r="K48" s="200">
        <v>0</v>
      </c>
      <c r="L48" s="200">
        <v>2.11</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2.11</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0.05</v>
      </c>
      <c r="D50" s="200">
        <v>0</v>
      </c>
      <c r="E50" s="200">
        <v>0</v>
      </c>
      <c r="F50" s="200">
        <v>0</v>
      </c>
      <c r="G50" s="200">
        <v>0</v>
      </c>
      <c r="H50" s="200">
        <v>0</v>
      </c>
      <c r="I50" s="200">
        <v>0</v>
      </c>
      <c r="J50" s="200">
        <v>0</v>
      </c>
      <c r="K50" s="200">
        <v>0</v>
      </c>
      <c r="L50" s="200">
        <v>0.05</v>
      </c>
      <c r="M50" s="200">
        <v>4</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0.05</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3.6721355814099317</v>
      </c>
      <c r="D55" s="200">
        <v>0</v>
      </c>
      <c r="E55" s="200">
        <v>0</v>
      </c>
      <c r="F55" s="200">
        <v>0</v>
      </c>
      <c r="G55" s="200">
        <v>0</v>
      </c>
      <c r="H55" s="200">
        <v>0</v>
      </c>
      <c r="I55" s="200">
        <v>0</v>
      </c>
      <c r="J55" s="200">
        <v>0</v>
      </c>
      <c r="K55" s="200">
        <v>0</v>
      </c>
      <c r="L55" s="200">
        <v>3.6721355814099317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3.6721355814099317</v>
      </c>
      <c r="AG55" s="200">
        <v>0</v>
      </c>
    </row>
    <row r="56" spans="1:33" x14ac:dyDescent="0.25">
      <c r="A56" s="146" t="s">
        <v>396</v>
      </c>
      <c r="B56" s="202" t="s">
        <v>397</v>
      </c>
      <c r="C56" s="26">
        <v>3.6721355814099317</v>
      </c>
      <c r="D56" s="26">
        <v>0</v>
      </c>
      <c r="E56" s="26">
        <v>0</v>
      </c>
      <c r="F56" s="26">
        <v>0</v>
      </c>
      <c r="G56" s="26">
        <v>0</v>
      </c>
      <c r="H56" s="26">
        <v>0</v>
      </c>
      <c r="I56" s="26">
        <v>0</v>
      </c>
      <c r="J56" s="26">
        <v>0</v>
      </c>
      <c r="K56" s="26">
        <v>0</v>
      </c>
      <c r="L56" s="26">
        <v>3.6721355814099317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3.6721355814099317</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2.11</v>
      </c>
      <c r="D59" s="211">
        <v>0</v>
      </c>
      <c r="E59" s="211">
        <v>0</v>
      </c>
      <c r="F59" s="211">
        <v>0</v>
      </c>
      <c r="G59" s="211">
        <v>0</v>
      </c>
      <c r="H59" s="211">
        <v>0</v>
      </c>
      <c r="I59" s="211">
        <v>0</v>
      </c>
      <c r="J59" s="211">
        <v>0</v>
      </c>
      <c r="K59" s="211">
        <v>0</v>
      </c>
      <c r="L59" s="211">
        <v>2.11</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2.11</v>
      </c>
      <c r="AG59" s="200">
        <v>0</v>
      </c>
    </row>
    <row r="60" spans="1:33" x14ac:dyDescent="0.25">
      <c r="A60" s="146" t="s">
        <v>404</v>
      </c>
      <c r="B60" s="210" t="s">
        <v>405</v>
      </c>
      <c r="C60" s="211">
        <v>0.05</v>
      </c>
      <c r="D60" s="211">
        <v>0</v>
      </c>
      <c r="E60" s="211">
        <v>0</v>
      </c>
      <c r="F60" s="211">
        <v>0</v>
      </c>
      <c r="G60" s="211">
        <v>0</v>
      </c>
      <c r="H60" s="211">
        <v>0</v>
      </c>
      <c r="I60" s="211">
        <v>0</v>
      </c>
      <c r="J60" s="211">
        <v>0</v>
      </c>
      <c r="K60" s="211">
        <v>0</v>
      </c>
      <c r="L60" s="211">
        <v>0.05</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0.05</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3.6721355814099317</v>
      </c>
      <c r="D64" s="221">
        <v>0</v>
      </c>
      <c r="E64" s="221">
        <v>0</v>
      </c>
      <c r="F64" s="221">
        <v>0</v>
      </c>
      <c r="G64" s="221">
        <v>0</v>
      </c>
      <c r="H64" s="221">
        <v>0</v>
      </c>
      <c r="I64" s="221">
        <v>0</v>
      </c>
      <c r="J64" s="221">
        <v>0</v>
      </c>
      <c r="K64" s="221">
        <v>0</v>
      </c>
      <c r="L64" s="221">
        <v>3.6721355814099317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3.6721355814099317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547</v>
      </c>
      <c r="C26" s="157" t="s">
        <v>548</v>
      </c>
      <c r="D26" s="157">
        <v>2025</v>
      </c>
      <c r="E26" s="157" t="s">
        <v>83</v>
      </c>
      <c r="F26" s="157" t="s">
        <v>83</v>
      </c>
      <c r="G26" s="157">
        <v>0</v>
      </c>
      <c r="H26" s="157" t="s">
        <v>83</v>
      </c>
      <c r="I26" s="157">
        <v>0</v>
      </c>
      <c r="J26" s="157" t="s">
        <v>83</v>
      </c>
      <c r="K26" s="157" t="s">
        <v>83</v>
      </c>
      <c r="L26" s="157">
        <v>0</v>
      </c>
      <c r="M26" s="157" t="s">
        <v>83</v>
      </c>
      <c r="N26" s="157">
        <v>0</v>
      </c>
      <c r="O26" s="157" t="s">
        <v>549</v>
      </c>
      <c r="P26" s="157" t="s">
        <v>549</v>
      </c>
      <c r="Q26" s="157" t="s">
        <v>549</v>
      </c>
      <c r="R26" s="157" t="s">
        <v>549</v>
      </c>
      <c r="S26" s="157" t="s">
        <v>549</v>
      </c>
      <c r="T26" s="157" t="s">
        <v>549</v>
      </c>
      <c r="U26" s="157" t="s">
        <v>549</v>
      </c>
      <c r="V26" s="157" t="s">
        <v>549</v>
      </c>
      <c r="W26" s="157" t="s">
        <v>549</v>
      </c>
      <c r="X26" s="157" t="s">
        <v>549</v>
      </c>
      <c r="Y26" s="157" t="s">
        <v>549</v>
      </c>
      <c r="Z26" s="157" t="s">
        <v>549</v>
      </c>
      <c r="AA26" s="157" t="s">
        <v>549</v>
      </c>
      <c r="AB26" s="157" t="s">
        <v>549</v>
      </c>
      <c r="AC26" s="157" t="s">
        <v>549</v>
      </c>
      <c r="AD26" s="157" t="s">
        <v>549</v>
      </c>
      <c r="AE26" s="157" t="s">
        <v>549</v>
      </c>
      <c r="AF26" s="157" t="s">
        <v>549</v>
      </c>
      <c r="AG26" s="157" t="s">
        <v>549</v>
      </c>
      <c r="AH26" s="157" t="s">
        <v>549</v>
      </c>
      <c r="AI26" s="157" t="s">
        <v>549</v>
      </c>
      <c r="AJ26" s="157" t="s">
        <v>549</v>
      </c>
      <c r="AK26" s="157" t="s">
        <v>549</v>
      </c>
      <c r="AL26" s="157" t="s">
        <v>549</v>
      </c>
      <c r="AM26" s="157" t="s">
        <v>549</v>
      </c>
      <c r="AN26" s="157" t="s">
        <v>549</v>
      </c>
      <c r="AO26" s="157" t="s">
        <v>549</v>
      </c>
      <c r="AP26" s="157" t="s">
        <v>549</v>
      </c>
      <c r="AQ26" s="158" t="s">
        <v>549</v>
      </c>
      <c r="AR26" s="157" t="s">
        <v>549</v>
      </c>
      <c r="AS26" s="157" t="s">
        <v>549</v>
      </c>
      <c r="AT26" s="157" t="s">
        <v>549</v>
      </c>
      <c r="AU26" s="157" t="s">
        <v>549</v>
      </c>
      <c r="AV26" s="157" t="s">
        <v>549</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468</v>
      </c>
      <c r="B21" s="168"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row>
    <row r="22" spans="1:2" s="134" customFormat="1" ht="16.5" thickBot="1" x14ac:dyDescent="0.3">
      <c r="A22" s="167" t="s">
        <v>469</v>
      </c>
      <c r="B22" s="168" t="s">
        <v>551</v>
      </c>
    </row>
    <row r="23" spans="1:2" s="134" customFormat="1" ht="16.5" thickBot="1" x14ac:dyDescent="0.3">
      <c r="A23" s="167" t="s">
        <v>470</v>
      </c>
      <c r="B23" s="168" t="s">
        <v>548</v>
      </c>
    </row>
    <row r="24" spans="1:2" s="134" customFormat="1" ht="16.5" thickBot="1" x14ac:dyDescent="0.3">
      <c r="A24" s="167" t="s">
        <v>471</v>
      </c>
      <c r="B24" s="168" t="s">
        <v>552</v>
      </c>
    </row>
    <row r="25" spans="1:2" s="134" customFormat="1" ht="16.5" thickBot="1" x14ac:dyDescent="0.3">
      <c r="A25" s="169" t="s">
        <v>472</v>
      </c>
      <c r="B25" s="168">
        <v>2025</v>
      </c>
    </row>
    <row r="26" spans="1:2" s="134" customFormat="1" ht="16.5" thickBot="1" x14ac:dyDescent="0.3">
      <c r="A26" s="170" t="s">
        <v>473</v>
      </c>
      <c r="B26" s="168" t="s">
        <v>553</v>
      </c>
    </row>
    <row r="27" spans="1:2" s="134" customFormat="1" ht="29.25" thickBot="1" x14ac:dyDescent="0.3">
      <c r="A27" s="171" t="s">
        <v>474</v>
      </c>
      <c r="B27" s="172">
        <v>4.4065626976919177</v>
      </c>
    </row>
    <row r="28" spans="1:2" s="134" customFormat="1" ht="16.5" thickBot="1" x14ac:dyDescent="0.3">
      <c r="A28" s="173" t="s">
        <v>475</v>
      </c>
      <c r="B28" s="172" t="s">
        <v>554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555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556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556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557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557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547</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558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559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560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9"/>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57.5" x14ac:dyDescent="0.25">
      <c r="A25" s="43">
        <v>1</v>
      </c>
      <c r="B25" s="17" t="s">
        <v>522</v>
      </c>
      <c r="C25" s="17" t="s">
        <v>523</v>
      </c>
      <c r="D25" s="17" t="s">
        <v>524</v>
      </c>
      <c r="E25" s="17" t="s">
        <v>525</v>
      </c>
      <c r="F25" s="17">
        <v>0.4</v>
      </c>
      <c r="G25" s="17">
        <v>0.4</v>
      </c>
      <c r="H25" s="17">
        <v>0.4</v>
      </c>
      <c r="I25" s="17">
        <v>0.4</v>
      </c>
      <c r="J25" s="17">
        <v>1985</v>
      </c>
      <c r="K25" s="17">
        <v>1</v>
      </c>
      <c r="L25" s="17">
        <v>1</v>
      </c>
      <c r="M25" s="17" t="s">
        <v>526</v>
      </c>
      <c r="N25" s="17" t="s">
        <v>527</v>
      </c>
      <c r="O25" s="17" t="s">
        <v>528</v>
      </c>
      <c r="P25" s="17" t="s">
        <v>529</v>
      </c>
      <c r="Q25" s="17">
        <v>1.3</v>
      </c>
      <c r="R25" s="17">
        <v>1.3</v>
      </c>
      <c r="S25" s="17" t="s">
        <v>83</v>
      </c>
      <c r="T25" s="17">
        <v>1993</v>
      </c>
      <c r="U25" s="17">
        <v>1</v>
      </c>
      <c r="V25" s="17" t="s">
        <v>530</v>
      </c>
      <c r="W25" s="17" t="s">
        <v>531</v>
      </c>
      <c r="X25" s="17" t="s">
        <v>532</v>
      </c>
      <c r="Y25" s="17" t="s">
        <v>533</v>
      </c>
      <c r="Z25" s="17" t="s">
        <v>83</v>
      </c>
      <c r="AA25" s="17" t="s">
        <v>83</v>
      </c>
    </row>
    <row r="26" spans="1:27" s="33" customFormat="1" ht="157.5" x14ac:dyDescent="0.25">
      <c r="A26" s="43">
        <v>2</v>
      </c>
      <c r="B26" s="17" t="s">
        <v>534</v>
      </c>
      <c r="C26" s="17" t="s">
        <v>535</v>
      </c>
      <c r="D26" s="17" t="s">
        <v>536</v>
      </c>
      <c r="E26" s="17" t="s">
        <v>537</v>
      </c>
      <c r="F26" s="17">
        <v>0.4</v>
      </c>
      <c r="G26" s="17">
        <v>0.4</v>
      </c>
      <c r="H26" s="17">
        <v>0.4</v>
      </c>
      <c r="I26" s="17">
        <v>0.4</v>
      </c>
      <c r="J26" s="17">
        <v>1985</v>
      </c>
      <c r="K26" s="17">
        <v>1</v>
      </c>
      <c r="L26" s="17">
        <v>1</v>
      </c>
      <c r="M26" s="17" t="s">
        <v>526</v>
      </c>
      <c r="N26" s="17" t="s">
        <v>527</v>
      </c>
      <c r="O26" s="17" t="s">
        <v>528</v>
      </c>
      <c r="P26" s="17" t="s">
        <v>529</v>
      </c>
      <c r="Q26" s="17">
        <v>0.81</v>
      </c>
      <c r="R26" s="17">
        <v>0.81</v>
      </c>
      <c r="S26" s="17" t="s">
        <v>83</v>
      </c>
      <c r="T26" s="17">
        <v>1993</v>
      </c>
      <c r="U26" s="17">
        <v>1</v>
      </c>
      <c r="V26" s="17" t="s">
        <v>530</v>
      </c>
      <c r="W26" s="17" t="s">
        <v>531</v>
      </c>
      <c r="X26" s="17" t="s">
        <v>532</v>
      </c>
      <c r="Y26" s="17" t="s">
        <v>533</v>
      </c>
      <c r="Z26" s="17" t="s">
        <v>83</v>
      </c>
      <c r="AA26" s="17" t="s">
        <v>83</v>
      </c>
    </row>
    <row r="27" spans="1:27" s="33" customFormat="1" ht="157.5" x14ac:dyDescent="0.25">
      <c r="A27" s="43">
        <v>3</v>
      </c>
      <c r="B27" s="17" t="s">
        <v>538</v>
      </c>
      <c r="C27" s="17" t="s">
        <v>538</v>
      </c>
      <c r="D27" s="17" t="s">
        <v>539</v>
      </c>
      <c r="E27" s="17" t="s">
        <v>539</v>
      </c>
      <c r="F27" s="17">
        <v>0.4</v>
      </c>
      <c r="G27" s="17">
        <v>0.4</v>
      </c>
      <c r="H27" s="17">
        <v>0.4</v>
      </c>
      <c r="I27" s="17">
        <v>0.4</v>
      </c>
      <c r="J27" s="17">
        <v>1985</v>
      </c>
      <c r="K27" s="17">
        <v>1</v>
      </c>
      <c r="L27" s="17">
        <v>1</v>
      </c>
      <c r="M27" s="17" t="s">
        <v>540</v>
      </c>
      <c r="N27" s="17" t="s">
        <v>541</v>
      </c>
      <c r="O27" s="17" t="s">
        <v>542</v>
      </c>
      <c r="P27" s="17" t="s">
        <v>542</v>
      </c>
      <c r="Q27" s="17">
        <v>2.5000000000000001E-2</v>
      </c>
      <c r="R27" s="17">
        <v>2.5000000000000001E-2</v>
      </c>
      <c r="S27" s="17" t="s">
        <v>83</v>
      </c>
      <c r="T27" s="17">
        <v>1993</v>
      </c>
      <c r="U27" s="17">
        <v>1</v>
      </c>
      <c r="V27" s="17" t="s">
        <v>543</v>
      </c>
      <c r="W27" s="17" t="s">
        <v>543</v>
      </c>
      <c r="X27" s="17" t="s">
        <v>532</v>
      </c>
      <c r="Y27" s="17" t="s">
        <v>533</v>
      </c>
      <c r="Z27" s="17" t="s">
        <v>83</v>
      </c>
      <c r="AA27" s="17" t="s">
        <v>83</v>
      </c>
    </row>
    <row r="28" spans="1:27" s="33" customFormat="1" ht="157.5" x14ac:dyDescent="0.25">
      <c r="A28" s="43">
        <v>4</v>
      </c>
      <c r="B28" s="17" t="s">
        <v>544</v>
      </c>
      <c r="C28" s="17" t="s">
        <v>544</v>
      </c>
      <c r="D28" s="17" t="s">
        <v>545</v>
      </c>
      <c r="E28" s="17" t="s">
        <v>545</v>
      </c>
      <c r="F28" s="17">
        <v>0.4</v>
      </c>
      <c r="G28" s="17">
        <v>0.4</v>
      </c>
      <c r="H28" s="17">
        <v>0.4</v>
      </c>
      <c r="I28" s="17">
        <v>0.4</v>
      </c>
      <c r="J28" s="17">
        <v>1985</v>
      </c>
      <c r="K28" s="17">
        <v>1</v>
      </c>
      <c r="L28" s="17">
        <v>1</v>
      </c>
      <c r="M28" s="17" t="s">
        <v>546</v>
      </c>
      <c r="N28" s="17" t="s">
        <v>541</v>
      </c>
      <c r="O28" s="17" t="s">
        <v>542</v>
      </c>
      <c r="P28" s="17" t="s">
        <v>542</v>
      </c>
      <c r="Q28" s="17">
        <v>2.5000000000000001E-2</v>
      </c>
      <c r="R28" s="17">
        <v>2.5000000000000001E-2</v>
      </c>
      <c r="S28" s="17" t="s">
        <v>83</v>
      </c>
      <c r="T28" s="17">
        <v>1993</v>
      </c>
      <c r="U28" s="17">
        <v>1</v>
      </c>
      <c r="V28" s="17" t="s">
        <v>543</v>
      </c>
      <c r="W28" s="17" t="s">
        <v>543</v>
      </c>
      <c r="X28" s="17" t="s">
        <v>532</v>
      </c>
      <c r="Y28" s="17" t="s">
        <v>533</v>
      </c>
      <c r="Z28" s="17" t="s">
        <v>83</v>
      </c>
      <c r="AA28" s="17" t="s">
        <v>83</v>
      </c>
    </row>
    <row r="29" spans="1:27" s="36" customFormat="1" ht="12.75" x14ac:dyDescent="0.2">
      <c r="A29" s="44"/>
      <c r="B29" s="44"/>
      <c r="C29"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570</v>
      </c>
    </row>
    <row r="23" spans="1:3" ht="42.75" customHeight="1" x14ac:dyDescent="0.25">
      <c r="A23" s="49" t="s">
        <v>15</v>
      </c>
      <c r="B23" s="50" t="s">
        <v>137</v>
      </c>
      <c r="C23" s="25" t="s">
        <v>550</v>
      </c>
    </row>
    <row r="24" spans="1:3" ht="63" customHeight="1" x14ac:dyDescent="0.25">
      <c r="A24" s="49" t="s">
        <v>17</v>
      </c>
      <c r="B24" s="50" t="s">
        <v>138</v>
      </c>
      <c r="C24" s="25" t="s">
        <v>552</v>
      </c>
    </row>
    <row r="25" spans="1:3" ht="63" customHeight="1" x14ac:dyDescent="0.25">
      <c r="A25" s="49" t="s">
        <v>19</v>
      </c>
      <c r="B25" s="50" t="s">
        <v>139</v>
      </c>
      <c r="C25" s="25" t="s">
        <v>189</v>
      </c>
    </row>
    <row r="26" spans="1:3" ht="42.75" customHeight="1" x14ac:dyDescent="0.25">
      <c r="A26" s="49" t="s">
        <v>21</v>
      </c>
      <c r="B26" s="50" t="s">
        <v>140</v>
      </c>
      <c r="C26" s="25" t="s">
        <v>571</v>
      </c>
    </row>
    <row r="27" spans="1:3" ht="42.75" customHeight="1" x14ac:dyDescent="0.25">
      <c r="A27" s="49" t="s">
        <v>23</v>
      </c>
      <c r="B27" s="50" t="s">
        <v>141</v>
      </c>
      <c r="C27" s="25" t="s">
        <v>572</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3672135.5814099316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18460891.887447696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104918.15946885518</v>
      </c>
      <c r="E65" s="109">
        <f t="shared" si="10"/>
        <v>104918.15946885518</v>
      </c>
      <c r="F65" s="109">
        <f t="shared" si="10"/>
        <v>104918.15946885518</v>
      </c>
      <c r="G65" s="109">
        <f t="shared" si="10"/>
        <v>104918.15946885518</v>
      </c>
      <c r="H65" s="109">
        <f t="shared" si="10"/>
        <v>104918.15946885518</v>
      </c>
      <c r="I65" s="109">
        <f t="shared" si="10"/>
        <v>104918.15946885518</v>
      </c>
      <c r="J65" s="109">
        <f t="shared" si="10"/>
        <v>104918.15946885518</v>
      </c>
      <c r="K65" s="109">
        <f t="shared" si="10"/>
        <v>104918.15946885518</v>
      </c>
      <c r="L65" s="109">
        <f t="shared" si="10"/>
        <v>104918.15946885518</v>
      </c>
      <c r="M65" s="109">
        <f t="shared" si="10"/>
        <v>104918.15946885518</v>
      </c>
      <c r="N65" s="109">
        <f t="shared" si="10"/>
        <v>104918.15946885518</v>
      </c>
      <c r="O65" s="109">
        <f t="shared" si="10"/>
        <v>104918.15946885518</v>
      </c>
      <c r="P65" s="109">
        <f t="shared" si="10"/>
        <v>104918.15946885518</v>
      </c>
      <c r="Q65" s="109">
        <f t="shared" si="10"/>
        <v>104918.15946885518</v>
      </c>
      <c r="R65" s="109">
        <f t="shared" si="10"/>
        <v>104918.15946885518</v>
      </c>
      <c r="S65" s="109">
        <f t="shared" si="10"/>
        <v>104918.15946885518</v>
      </c>
      <c r="T65" s="109">
        <f t="shared" si="10"/>
        <v>104918.15946885518</v>
      </c>
      <c r="U65" s="109">
        <f t="shared" si="10"/>
        <v>104918.15946885518</v>
      </c>
      <c r="V65" s="109">
        <f t="shared" si="10"/>
        <v>104918.15946885518</v>
      </c>
      <c r="W65" s="109">
        <f t="shared" si="10"/>
        <v>104918.15946885518</v>
      </c>
    </row>
    <row r="66" spans="1:23" ht="11.25" customHeight="1" x14ac:dyDescent="0.25">
      <c r="A66" s="74" t="s">
        <v>237</v>
      </c>
      <c r="B66" s="109">
        <f>IF(AND(B45&gt;$B$92,B45&lt;=$B$92+$B$27),B65,0)</f>
        <v>0</v>
      </c>
      <c r="C66" s="109">
        <f t="shared" ref="C66:W66" si="11">IF(AND(C45&gt;$B$92,C45&lt;=$B$92+$B$27),C65+B66,0)</f>
        <v>0</v>
      </c>
      <c r="D66" s="109">
        <f t="shared" si="11"/>
        <v>104918.15946885518</v>
      </c>
      <c r="E66" s="109">
        <f t="shared" si="11"/>
        <v>209836.31893771037</v>
      </c>
      <c r="F66" s="109">
        <f t="shared" si="11"/>
        <v>314754.47840656555</v>
      </c>
      <c r="G66" s="109">
        <f t="shared" si="11"/>
        <v>419672.63787542074</v>
      </c>
      <c r="H66" s="109">
        <f t="shared" si="11"/>
        <v>524590.79734427598</v>
      </c>
      <c r="I66" s="109">
        <f t="shared" si="11"/>
        <v>629508.95681313123</v>
      </c>
      <c r="J66" s="109">
        <f t="shared" si="11"/>
        <v>734427.11628198647</v>
      </c>
      <c r="K66" s="109">
        <f t="shared" si="11"/>
        <v>839345.27575084171</v>
      </c>
      <c r="L66" s="109">
        <f t="shared" si="11"/>
        <v>944263.43521969696</v>
      </c>
      <c r="M66" s="109">
        <f t="shared" si="11"/>
        <v>1049181.5946885522</v>
      </c>
      <c r="N66" s="109">
        <f t="shared" si="11"/>
        <v>1154099.7541574074</v>
      </c>
      <c r="O66" s="109">
        <f t="shared" si="11"/>
        <v>1259017.9136262627</v>
      </c>
      <c r="P66" s="109">
        <f t="shared" si="11"/>
        <v>1363936.0730951179</v>
      </c>
      <c r="Q66" s="109">
        <f t="shared" si="11"/>
        <v>1468854.2325639732</v>
      </c>
      <c r="R66" s="109">
        <f t="shared" si="11"/>
        <v>1573772.3920328284</v>
      </c>
      <c r="S66" s="109">
        <f t="shared" si="11"/>
        <v>1678690.5515016837</v>
      </c>
      <c r="T66" s="109">
        <f t="shared" si="11"/>
        <v>1783608.7109705389</v>
      </c>
      <c r="U66" s="109">
        <f t="shared" si="11"/>
        <v>1888526.8704393941</v>
      </c>
      <c r="V66" s="109">
        <f t="shared" si="11"/>
        <v>1993445.0299082494</v>
      </c>
      <c r="W66" s="109">
        <f t="shared" si="11"/>
        <v>2098363.1893771044</v>
      </c>
    </row>
    <row r="67" spans="1:23" ht="25.5" customHeight="1" x14ac:dyDescent="0.25">
      <c r="A67" s="110" t="s">
        <v>238</v>
      </c>
      <c r="B67" s="106">
        <f t="shared" ref="B67:W67" si="12">B64-B65</f>
        <v>0</v>
      </c>
      <c r="C67" s="106">
        <f t="shared" si="12"/>
        <v>1867174.4212495829</v>
      </c>
      <c r="D67" s="106">
        <f>D64-D65</f>
        <v>1893112.4649938347</v>
      </c>
      <c r="E67" s="106">
        <f t="shared" si="12"/>
        <v>2088838.399363114</v>
      </c>
      <c r="F67" s="106">
        <f t="shared" si="12"/>
        <v>2304038.6771657686</v>
      </c>
      <c r="G67" s="106">
        <f t="shared" si="12"/>
        <v>2540678.4622732871</v>
      </c>
      <c r="H67" s="106">
        <f t="shared" si="12"/>
        <v>2800923.63606897</v>
      </c>
      <c r="I67" s="106">
        <f t="shared" si="12"/>
        <v>3087161.5076246937</v>
      </c>
      <c r="J67" s="106">
        <f t="shared" si="12"/>
        <v>3402023.6787174521</v>
      </c>
      <c r="K67" s="106">
        <f t="shared" si="12"/>
        <v>3748411.2894145697</v>
      </c>
      <c r="L67" s="106">
        <f t="shared" si="12"/>
        <v>4129522.893730816</v>
      </c>
      <c r="M67" s="106">
        <f t="shared" si="12"/>
        <v>4548885.2411496127</v>
      </c>
      <c r="N67" s="106">
        <f t="shared" si="12"/>
        <v>5010387.2688711844</v>
      </c>
      <c r="O67" s="106">
        <f t="shared" si="12"/>
        <v>5518317.6417978136</v>
      </c>
      <c r="P67" s="106">
        <f t="shared" si="12"/>
        <v>6077406.2128174268</v>
      </c>
      <c r="Q67" s="106">
        <f t="shared" si="12"/>
        <v>6692869.8152626539</v>
      </c>
      <c r="R67" s="106">
        <f t="shared" si="12"/>
        <v>7370462.8429034902</v>
      </c>
      <c r="S67" s="106">
        <f t="shared" si="12"/>
        <v>8116533.1209202027</v>
      </c>
      <c r="T67" s="106">
        <f t="shared" si="12"/>
        <v>8938083.6244887672</v>
      </c>
      <c r="U67" s="106">
        <f t="shared" si="12"/>
        <v>9842840.6604359988</v>
      </c>
      <c r="V67" s="106">
        <f t="shared" si="12"/>
        <v>10839329.192484748</v>
      </c>
      <c r="W67" s="106">
        <f t="shared" si="12"/>
        <v>11936956.062575299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1893112.4649938347</v>
      </c>
      <c r="E69" s="105">
        <f>E67+E68</f>
        <v>2088838.399363114</v>
      </c>
      <c r="F69" s="105">
        <f t="shared" ref="F69:W69" si="14">F67-F68</f>
        <v>2304038.6771657686</v>
      </c>
      <c r="G69" s="105">
        <f t="shared" si="14"/>
        <v>2540678.4622732871</v>
      </c>
      <c r="H69" s="105">
        <f t="shared" si="14"/>
        <v>2800923.63606897</v>
      </c>
      <c r="I69" s="105">
        <f t="shared" si="14"/>
        <v>3087161.5076246937</v>
      </c>
      <c r="J69" s="105">
        <f t="shared" si="14"/>
        <v>3402023.6787174521</v>
      </c>
      <c r="K69" s="105">
        <f t="shared" si="14"/>
        <v>3748411.2894145697</v>
      </c>
      <c r="L69" s="105">
        <f t="shared" si="14"/>
        <v>4129522.893730816</v>
      </c>
      <c r="M69" s="105">
        <f t="shared" si="14"/>
        <v>4548885.2411496127</v>
      </c>
      <c r="N69" s="105">
        <f t="shared" si="14"/>
        <v>5010387.2688711844</v>
      </c>
      <c r="O69" s="105">
        <f t="shared" si="14"/>
        <v>5518317.6417978136</v>
      </c>
      <c r="P69" s="105">
        <f t="shared" si="14"/>
        <v>6077406.2128174268</v>
      </c>
      <c r="Q69" s="105">
        <f t="shared" si="14"/>
        <v>6692869.8152626539</v>
      </c>
      <c r="R69" s="105">
        <f t="shared" si="14"/>
        <v>7370462.8429034902</v>
      </c>
      <c r="S69" s="105">
        <f t="shared" si="14"/>
        <v>8116533.1209202027</v>
      </c>
      <c r="T69" s="105">
        <f t="shared" si="14"/>
        <v>8938083.6244887672</v>
      </c>
      <c r="U69" s="105">
        <f t="shared" si="14"/>
        <v>9842840.6604359988</v>
      </c>
      <c r="V69" s="105">
        <f t="shared" si="14"/>
        <v>10839329.192484748</v>
      </c>
      <c r="W69" s="105">
        <f t="shared" si="14"/>
        <v>11936956.062575299</v>
      </c>
    </row>
    <row r="70" spans="1:23" ht="12" customHeight="1" x14ac:dyDescent="0.25">
      <c r="A70" s="74" t="s">
        <v>208</v>
      </c>
      <c r="B70" s="102">
        <f t="shared" ref="B70:W70" si="15">-IF(B69&gt;0, B69*$B$35, 0)</f>
        <v>0</v>
      </c>
      <c r="C70" s="102">
        <f t="shared" si="15"/>
        <v>-373434.88424991659</v>
      </c>
      <c r="D70" s="102">
        <f t="shared" si="15"/>
        <v>-378622.49299876695</v>
      </c>
      <c r="E70" s="102">
        <f t="shared" si="15"/>
        <v>-417767.67987262283</v>
      </c>
      <c r="F70" s="102">
        <f t="shared" si="15"/>
        <v>-460807.73543315375</v>
      </c>
      <c r="G70" s="102">
        <f t="shared" si="15"/>
        <v>-508135.69245465746</v>
      </c>
      <c r="H70" s="102">
        <f t="shared" si="15"/>
        <v>-560184.72721379402</v>
      </c>
      <c r="I70" s="102">
        <f t="shared" si="15"/>
        <v>-617432.30152493878</v>
      </c>
      <c r="J70" s="102">
        <f t="shared" si="15"/>
        <v>-680404.73574349051</v>
      </c>
      <c r="K70" s="102">
        <f t="shared" si="15"/>
        <v>-749682.25788291404</v>
      </c>
      <c r="L70" s="102">
        <f t="shared" si="15"/>
        <v>-825904.57874616329</v>
      </c>
      <c r="M70" s="102">
        <f t="shared" si="15"/>
        <v>-909777.04822992254</v>
      </c>
      <c r="N70" s="102">
        <f t="shared" si="15"/>
        <v>-1002077.453774237</v>
      </c>
      <c r="O70" s="102">
        <f t="shared" si="15"/>
        <v>-1103663.5283595629</v>
      </c>
      <c r="P70" s="102">
        <f t="shared" si="15"/>
        <v>-1215481.2425634854</v>
      </c>
      <c r="Q70" s="102">
        <f t="shared" si="15"/>
        <v>-1338573.9630525308</v>
      </c>
      <c r="R70" s="102">
        <f t="shared" si="15"/>
        <v>-1474092.5685806982</v>
      </c>
      <c r="S70" s="102">
        <f t="shared" si="15"/>
        <v>-1623306.6241840406</v>
      </c>
      <c r="T70" s="102">
        <f t="shared" si="15"/>
        <v>-1787616.7248977534</v>
      </c>
      <c r="U70" s="102">
        <f t="shared" si="15"/>
        <v>-1968568.1320871999</v>
      </c>
      <c r="V70" s="102">
        <f t="shared" si="15"/>
        <v>-2167865.8384969495</v>
      </c>
      <c r="W70" s="102">
        <f t="shared" si="15"/>
        <v>-2387391.2125150599</v>
      </c>
    </row>
    <row r="71" spans="1:23" ht="12.75" customHeight="1" thickBot="1" x14ac:dyDescent="0.3">
      <c r="A71" s="111" t="s">
        <v>241</v>
      </c>
      <c r="B71" s="112">
        <f t="shared" ref="B71:W71" si="16">B69+B70</f>
        <v>0</v>
      </c>
      <c r="C71" s="112">
        <f>C69+C70</f>
        <v>1493739.5369996664</v>
      </c>
      <c r="D71" s="112">
        <f t="shared" si="16"/>
        <v>1514489.9719950678</v>
      </c>
      <c r="E71" s="112">
        <f t="shared" si="16"/>
        <v>1671070.7194904913</v>
      </c>
      <c r="F71" s="112">
        <f t="shared" si="16"/>
        <v>1843230.9417326148</v>
      </c>
      <c r="G71" s="112">
        <f t="shared" si="16"/>
        <v>2032542.7698186296</v>
      </c>
      <c r="H71" s="112">
        <f t="shared" si="16"/>
        <v>2240738.9088551761</v>
      </c>
      <c r="I71" s="112">
        <f t="shared" si="16"/>
        <v>2469729.2060997551</v>
      </c>
      <c r="J71" s="112">
        <f t="shared" si="16"/>
        <v>2721618.9429739616</v>
      </c>
      <c r="K71" s="112">
        <f t="shared" si="16"/>
        <v>2998729.0315316557</v>
      </c>
      <c r="L71" s="112">
        <f t="shared" si="16"/>
        <v>3303618.3149846527</v>
      </c>
      <c r="M71" s="112">
        <f t="shared" si="16"/>
        <v>3639108.1929196902</v>
      </c>
      <c r="N71" s="112">
        <f t="shared" si="16"/>
        <v>4008309.8150969474</v>
      </c>
      <c r="O71" s="112">
        <f t="shared" si="16"/>
        <v>4414654.1134382505</v>
      </c>
      <c r="P71" s="112">
        <f t="shared" si="16"/>
        <v>4861924.9702539416</v>
      </c>
      <c r="Q71" s="112">
        <f t="shared" si="16"/>
        <v>5354295.8522101231</v>
      </c>
      <c r="R71" s="112">
        <f t="shared" si="16"/>
        <v>5896370.274322792</v>
      </c>
      <c r="S71" s="112">
        <f t="shared" si="16"/>
        <v>6493226.4967361623</v>
      </c>
      <c r="T71" s="112">
        <f t="shared" si="16"/>
        <v>7150466.8995910138</v>
      </c>
      <c r="U71" s="112">
        <f t="shared" si="16"/>
        <v>7874272.5283487989</v>
      </c>
      <c r="V71" s="112">
        <f t="shared" si="16"/>
        <v>8671463.3539877981</v>
      </c>
      <c r="W71" s="112">
        <f t="shared" si="16"/>
        <v>9549564.8500602394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1893112.4649938347</v>
      </c>
      <c r="E74" s="106">
        <f t="shared" si="18"/>
        <v>2088838.399363114</v>
      </c>
      <c r="F74" s="106">
        <f t="shared" si="18"/>
        <v>2304038.6771657686</v>
      </c>
      <c r="G74" s="106">
        <f t="shared" si="18"/>
        <v>2540678.4622732871</v>
      </c>
      <c r="H74" s="106">
        <f t="shared" si="18"/>
        <v>2800923.63606897</v>
      </c>
      <c r="I74" s="106">
        <f t="shared" si="18"/>
        <v>3087161.5076246937</v>
      </c>
      <c r="J74" s="106">
        <f t="shared" si="18"/>
        <v>3402023.6787174521</v>
      </c>
      <c r="K74" s="106">
        <f t="shared" si="18"/>
        <v>3748411.2894145697</v>
      </c>
      <c r="L74" s="106">
        <f t="shared" si="18"/>
        <v>4129522.893730816</v>
      </c>
      <c r="M74" s="106">
        <f t="shared" si="18"/>
        <v>4548885.2411496127</v>
      </c>
      <c r="N74" s="106">
        <f t="shared" si="18"/>
        <v>5010387.2688711844</v>
      </c>
      <c r="O74" s="106">
        <f t="shared" si="18"/>
        <v>5518317.6417978136</v>
      </c>
      <c r="P74" s="106">
        <f t="shared" si="18"/>
        <v>6077406.2128174268</v>
      </c>
      <c r="Q74" s="106">
        <f t="shared" si="18"/>
        <v>6692869.8152626539</v>
      </c>
      <c r="R74" s="106">
        <f t="shared" si="18"/>
        <v>7370462.8429034902</v>
      </c>
      <c r="S74" s="106">
        <f t="shared" si="18"/>
        <v>8116533.1209202027</v>
      </c>
      <c r="T74" s="106">
        <f t="shared" si="18"/>
        <v>8938083.6244887672</v>
      </c>
      <c r="U74" s="106">
        <f t="shared" si="18"/>
        <v>9842840.6604359988</v>
      </c>
      <c r="V74" s="106">
        <f t="shared" si="18"/>
        <v>10839329.192484748</v>
      </c>
      <c r="W74" s="106">
        <f t="shared" si="18"/>
        <v>11936956.062575299</v>
      </c>
    </row>
    <row r="75" spans="1:23" ht="12" customHeight="1" x14ac:dyDescent="0.25">
      <c r="A75" s="74" t="s">
        <v>236</v>
      </c>
      <c r="B75" s="102">
        <f t="shared" ref="B75:W75" si="19">B65</f>
        <v>0</v>
      </c>
      <c r="C75" s="102">
        <f t="shared" si="19"/>
        <v>0</v>
      </c>
      <c r="D75" s="102">
        <f t="shared" si="19"/>
        <v>104918.15946885518</v>
      </c>
      <c r="E75" s="102">
        <f t="shared" si="19"/>
        <v>104918.15946885518</v>
      </c>
      <c r="F75" s="102">
        <f t="shared" si="19"/>
        <v>104918.15946885518</v>
      </c>
      <c r="G75" s="102">
        <f t="shared" si="19"/>
        <v>104918.15946885518</v>
      </c>
      <c r="H75" s="102">
        <f t="shared" si="19"/>
        <v>104918.15946885518</v>
      </c>
      <c r="I75" s="102">
        <f t="shared" si="19"/>
        <v>104918.15946885518</v>
      </c>
      <c r="J75" s="102">
        <f t="shared" si="19"/>
        <v>104918.15946885518</v>
      </c>
      <c r="K75" s="102">
        <f t="shared" si="19"/>
        <v>104918.15946885518</v>
      </c>
      <c r="L75" s="102">
        <f t="shared" si="19"/>
        <v>104918.15946885518</v>
      </c>
      <c r="M75" s="102">
        <f t="shared" si="19"/>
        <v>104918.15946885518</v>
      </c>
      <c r="N75" s="102">
        <f t="shared" si="19"/>
        <v>104918.15946885518</v>
      </c>
      <c r="O75" s="102">
        <f t="shared" si="19"/>
        <v>104918.15946885518</v>
      </c>
      <c r="P75" s="102">
        <f t="shared" si="19"/>
        <v>104918.15946885518</v>
      </c>
      <c r="Q75" s="102">
        <f t="shared" si="19"/>
        <v>104918.15946885518</v>
      </c>
      <c r="R75" s="102">
        <f t="shared" si="19"/>
        <v>104918.15946885518</v>
      </c>
      <c r="S75" s="102">
        <f t="shared" si="19"/>
        <v>104918.15946885518</v>
      </c>
      <c r="T75" s="102">
        <f t="shared" si="19"/>
        <v>104918.15946885518</v>
      </c>
      <c r="U75" s="102">
        <f t="shared" si="19"/>
        <v>104918.15946885518</v>
      </c>
      <c r="V75" s="102">
        <f t="shared" si="19"/>
        <v>104918.15946885518</v>
      </c>
      <c r="W75" s="102">
        <f t="shared" si="19"/>
        <v>104918.15946885518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-378622.49299876689</v>
      </c>
      <c r="E77" s="109">
        <f>IF(SUM($B$70:E70)+SUM($B$77:D77)&gt;0,0,SUM($B$70:E70)-SUM($B$77:D77))</f>
        <v>-417767.67987262271</v>
      </c>
      <c r="F77" s="109">
        <f>IF(SUM($B$70:F70)+SUM($B$77:E77)&gt;0,0,SUM($B$70:F70)-SUM($B$77:E77))</f>
        <v>-460807.73543315381</v>
      </c>
      <c r="G77" s="109">
        <f>IF(SUM($B$70:G70)+SUM($B$77:F77)&gt;0,0,SUM($B$70:G70)-SUM($B$77:F77))</f>
        <v>-508135.69245465752</v>
      </c>
      <c r="H77" s="109">
        <f>IF(SUM($B$70:H70)+SUM($B$77:G77)&gt;0,0,SUM($B$70:H70)-SUM($B$77:G77))</f>
        <v>-560184.7272137939</v>
      </c>
      <c r="I77" s="109">
        <f>IF(SUM($B$70:I70)+SUM($B$77:H77)&gt;0,0,SUM($B$70:I70)-SUM($B$77:H77))</f>
        <v>-617432.30152493902</v>
      </c>
      <c r="J77" s="109">
        <f>IF(SUM($B$70:J70)+SUM($B$77:I77)&gt;0,0,SUM($B$70:J70)-SUM($B$77:I77))</f>
        <v>-680404.73574349051</v>
      </c>
      <c r="K77" s="109">
        <f>IF(SUM($B$70:K70)+SUM($B$77:J77)&gt;0,0,SUM($B$70:K70)-SUM($B$77:J77))</f>
        <v>-749682.25788291404</v>
      </c>
      <c r="L77" s="109">
        <f>IF(SUM($B$70:L70)+SUM($B$77:K77)&gt;0,0,SUM($B$70:L70)-SUM($B$77:K77))</f>
        <v>-825904.57874616329</v>
      </c>
      <c r="M77" s="109">
        <f>IF(SUM($B$70:M70)+SUM($B$77:L77)&gt;0,0,SUM($B$70:M70)-SUM($B$77:L77))</f>
        <v>-909777.04822992254</v>
      </c>
      <c r="N77" s="109">
        <f>IF(SUM($B$70:N70)+SUM($B$77:M77)&gt;0,0,SUM($B$70:N70)-SUM($B$77:M77))</f>
        <v>-1002077.4537742371</v>
      </c>
      <c r="O77" s="109">
        <f>IF(SUM($B$70:O70)+SUM($B$77:N77)&gt;0,0,SUM($B$70:O70)-SUM($B$77:N77))</f>
        <v>-1103663.5283595631</v>
      </c>
      <c r="P77" s="109">
        <f>IF(SUM($B$70:P70)+SUM($B$77:O77)&gt;0,0,SUM($B$70:P70)-SUM($B$77:O77))</f>
        <v>-1215481.2425634861</v>
      </c>
      <c r="Q77" s="109">
        <f>IF(SUM($B$70:Q70)+SUM($B$77:P77)&gt;0,0,SUM($B$70:Q70)-SUM($B$77:P77))</f>
        <v>-1338573.9630525317</v>
      </c>
      <c r="R77" s="109">
        <f>IF(SUM($B$70:R70)+SUM($B$77:Q77)&gt;0,0,SUM($B$70:R70)-SUM($B$77:Q77))</f>
        <v>-1474092.5685806982</v>
      </c>
      <c r="S77" s="109">
        <f>IF(SUM($B$70:S70)+SUM($B$77:R77)&gt;0,0,SUM($B$70:S70)-SUM($B$77:R77))</f>
        <v>-1623306.6241840404</v>
      </c>
      <c r="T77" s="109">
        <f>IF(SUM($B$70:T70)+SUM($B$77:S77)&gt;0,0,SUM($B$70:T70)-SUM($B$77:S77))</f>
        <v>-1787616.7248977534</v>
      </c>
      <c r="U77" s="109">
        <f>IF(SUM($B$70:U70)+SUM($B$77:T77)&gt;0,0,SUM($B$70:U70)-SUM($B$77:T77))</f>
        <v>-1968568.132087199</v>
      </c>
      <c r="V77" s="109">
        <f>IF(SUM($B$70:V70)+SUM($B$77:U77)&gt;0,0,SUM($B$70:V70)-SUM($B$77:U77))</f>
        <v>-2167865.8384969495</v>
      </c>
      <c r="W77" s="109">
        <f>IF(SUM($B$70:W70)+SUM($B$77:V77)&gt;0,0,SUM($B$70:W70)-SUM($B$77:V77))</f>
        <v>-2387391.2125150599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1606287.6197881363</v>
      </c>
      <c r="E82" s="106">
        <f t="shared" si="24"/>
        <v>1756417.2968660267</v>
      </c>
      <c r="F82" s="106">
        <f t="shared" si="24"/>
        <v>1926630.0847648126</v>
      </c>
      <c r="G82" s="106">
        <f t="shared" si="24"/>
        <v>2113797.9621203411</v>
      </c>
      <c r="H82" s="106">
        <f t="shared" si="24"/>
        <v>2319633.562288071</v>
      </c>
      <c r="I82" s="106">
        <f t="shared" si="24"/>
        <v>2546024.5897566457</v>
      </c>
      <c r="J82" s="106">
        <f t="shared" si="24"/>
        <v>2795051.896677149</v>
      </c>
      <c r="K82" s="106">
        <f t="shared" si="24"/>
        <v>3069009.4412744073</v>
      </c>
      <c r="L82" s="106">
        <f t="shared" si="24"/>
        <v>3370426.3253654912</v>
      </c>
      <c r="M82" s="106">
        <f t="shared" si="24"/>
        <v>3702091.1289902735</v>
      </c>
      <c r="N82" s="106">
        <f t="shared" si="24"/>
        <v>4067078.783137253</v>
      </c>
      <c r="O82" s="106">
        <f t="shared" si="24"/>
        <v>4468780.2469580499</v>
      </c>
      <c r="P82" s="106">
        <f t="shared" si="24"/>
        <v>4910935.2839644421</v>
      </c>
      <c r="Q82" s="106">
        <f t="shared" si="24"/>
        <v>5397668.6627780627</v>
      </c>
      <c r="R82" s="106">
        <f t="shared" si="24"/>
        <v>5933530.1423711712</v>
      </c>
      <c r="S82" s="106">
        <f t="shared" si="24"/>
        <v>6523538.6397469537</v>
      </c>
      <c r="T82" s="106">
        <f t="shared" si="24"/>
        <v>7173231.0200466206</v>
      </c>
      <c r="U82" s="106">
        <f t="shared" si="24"/>
        <v>7888715.9955665404</v>
      </c>
      <c r="V82" s="106">
        <f t="shared" si="24"/>
        <v>8676733.6715953872</v>
      </c>
      <c r="W82" s="106">
        <f t="shared" si="24"/>
        <v>9544721.3338636477</v>
      </c>
    </row>
    <row r="83" spans="1:23" ht="12" customHeight="1" x14ac:dyDescent="0.25">
      <c r="A83" s="94" t="s">
        <v>248</v>
      </c>
      <c r="B83" s="106">
        <f>SUM($B$82:B82)</f>
        <v>0</v>
      </c>
      <c r="C83" s="106">
        <f>SUM(B82:C82)</f>
        <v>977375.2548747079</v>
      </c>
      <c r="D83" s="106">
        <f>SUM(B82:D82)</f>
        <v>2583662.8746628445</v>
      </c>
      <c r="E83" s="106">
        <f>SUM($B$82:E82)</f>
        <v>4340080.1715288712</v>
      </c>
      <c r="F83" s="106">
        <f>SUM($B$82:F82)</f>
        <v>6266710.2562936842</v>
      </c>
      <c r="G83" s="106">
        <f>SUM($B$82:G82)</f>
        <v>8380508.2184140254</v>
      </c>
      <c r="H83" s="106">
        <f>SUM($B$82:H82)</f>
        <v>10700141.780702095</v>
      </c>
      <c r="I83" s="106">
        <f>SUM($B$82:I82)</f>
        <v>13246166.370458741</v>
      </c>
      <c r="J83" s="106">
        <f>SUM($B$82:J82)</f>
        <v>16041218.26713589</v>
      </c>
      <c r="K83" s="106">
        <f>SUM($B$82:K82)</f>
        <v>19110227.708410297</v>
      </c>
      <c r="L83" s="106">
        <f>SUM($B$82:L82)</f>
        <v>22480654.033775788</v>
      </c>
      <c r="M83" s="106">
        <f>SUM($B$82:M82)</f>
        <v>26182745.162766062</v>
      </c>
      <c r="N83" s="106">
        <f>SUM($B$82:N82)</f>
        <v>30249823.945903316</v>
      </c>
      <c r="O83" s="106">
        <f>SUM($B$82:O82)</f>
        <v>34718604.192861363</v>
      </c>
      <c r="P83" s="106">
        <f>SUM($B$82:P82)</f>
        <v>39629539.476825804</v>
      </c>
      <c r="Q83" s="106">
        <f>SUM($B$82:Q82)</f>
        <v>45027208.139603868</v>
      </c>
      <c r="R83" s="106">
        <f>SUM($B$82:R82)</f>
        <v>50960738.281975038</v>
      </c>
      <c r="S83" s="106">
        <f>SUM($B$82:S82)</f>
        <v>57484276.921721995</v>
      </c>
      <c r="T83" s="106">
        <f>SUM($B$82:T82)</f>
        <v>64657507.941768616</v>
      </c>
      <c r="U83" s="106">
        <f>SUM($B$82:U82)</f>
        <v>72546223.937335163</v>
      </c>
      <c r="V83" s="106">
        <f>SUM($B$82:V82)</f>
        <v>81222957.608930558</v>
      </c>
      <c r="W83" s="106">
        <f>SUM($B$82:W82)</f>
        <v>90767678.942794204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1421493.4688390589</v>
      </c>
      <c r="E85" s="106">
        <f t="shared" si="26"/>
        <v>1375532.380660997</v>
      </c>
      <c r="F85" s="106">
        <f t="shared" si="26"/>
        <v>1335251.2928953441</v>
      </c>
      <c r="G85" s="106">
        <f t="shared" si="26"/>
        <v>1296431.876698907</v>
      </c>
      <c r="H85" s="106">
        <f t="shared" si="26"/>
        <v>1259004.1638096464</v>
      </c>
      <c r="I85" s="106">
        <f t="shared" si="26"/>
        <v>1222902.7817604777</v>
      </c>
      <c r="J85" s="106">
        <f t="shared" si="26"/>
        <v>1188066.5585054641</v>
      </c>
      <c r="K85" s="106">
        <f t="shared" si="26"/>
        <v>1154438.1670540594</v>
      </c>
      <c r="L85" s="106">
        <f t="shared" si="26"/>
        <v>1121963.8057473567</v>
      </c>
      <c r="M85" s="106">
        <f t="shared" si="26"/>
        <v>1090592.9103016276</v>
      </c>
      <c r="N85" s="106">
        <f t="shared" si="26"/>
        <v>1060277.8941798373</v>
      </c>
      <c r="O85" s="106">
        <f t="shared" si="26"/>
        <v>1030973.9142376314</v>
      </c>
      <c r="P85" s="106">
        <f t="shared" si="26"/>
        <v>1002638.6589322664</v>
      </c>
      <c r="Q85" s="106">
        <f t="shared" si="26"/>
        <v>975232.1566860216</v>
      </c>
      <c r="R85" s="106">
        <f t="shared" si="26"/>
        <v>948716.60226429265</v>
      </c>
      <c r="S85" s="106">
        <f t="shared" si="26"/>
        <v>923056.19926674792</v>
      </c>
      <c r="T85" s="106">
        <f t="shared" si="26"/>
        <v>898217.0170410655</v>
      </c>
      <c r="U85" s="106">
        <f t="shared" si="26"/>
        <v>874166.8605160322</v>
      </c>
      <c r="V85" s="106">
        <f t="shared" si="26"/>
        <v>850875.15161681001</v>
      </c>
      <c r="W85" s="106">
        <f t="shared" si="26"/>
        <v>828312.821072469</v>
      </c>
    </row>
    <row r="86" spans="1:23" ht="21.75" customHeight="1" x14ac:dyDescent="0.25">
      <c r="A86" s="110" t="s">
        <v>251</v>
      </c>
      <c r="B86" s="106">
        <f>SUM(B85)</f>
        <v>0</v>
      </c>
      <c r="C86" s="106">
        <f t="shared" ref="C86:W86" si="27">C85+B86</f>
        <v>977375.2548747079</v>
      </c>
      <c r="D86" s="106">
        <f t="shared" si="27"/>
        <v>2398868.7237137668</v>
      </c>
      <c r="E86" s="106">
        <f t="shared" si="27"/>
        <v>3774401.1043747636</v>
      </c>
      <c r="F86" s="106">
        <f t="shared" si="27"/>
        <v>5109652.3972701076</v>
      </c>
      <c r="G86" s="106">
        <f t="shared" si="27"/>
        <v>6406084.2739690151</v>
      </c>
      <c r="H86" s="106">
        <f t="shared" si="27"/>
        <v>7665088.437778661</v>
      </c>
      <c r="I86" s="106">
        <f t="shared" si="27"/>
        <v>8887991.2195391394</v>
      </c>
      <c r="J86" s="106">
        <f t="shared" si="27"/>
        <v>10076057.778044604</v>
      </c>
      <c r="K86" s="106">
        <f t="shared" si="27"/>
        <v>11230495.945098663</v>
      </c>
      <c r="L86" s="106">
        <f t="shared" si="27"/>
        <v>12352459.750846019</v>
      </c>
      <c r="M86" s="106">
        <f t="shared" si="27"/>
        <v>13443052.661147647</v>
      </c>
      <c r="N86" s="106">
        <f t="shared" si="27"/>
        <v>14503330.555327484</v>
      </c>
      <c r="O86" s="106">
        <f t="shared" si="27"/>
        <v>15534304.469565116</v>
      </c>
      <c r="P86" s="106">
        <f t="shared" si="27"/>
        <v>16536943.128497383</v>
      </c>
      <c r="Q86" s="106">
        <f t="shared" si="27"/>
        <v>17512175.285183404</v>
      </c>
      <c r="R86" s="106">
        <f t="shared" si="27"/>
        <v>18460891.887447696</v>
      </c>
      <c r="S86" s="106">
        <f t="shared" si="27"/>
        <v>19383948.086714443</v>
      </c>
      <c r="T86" s="106">
        <f t="shared" si="27"/>
        <v>20282165.103755508</v>
      </c>
      <c r="U86" s="106">
        <f t="shared" si="27"/>
        <v>21156331.964271538</v>
      </c>
      <c r="V86" s="106">
        <f t="shared" si="27"/>
        <v>22007207.11588835</v>
      </c>
      <c r="W86" s="106">
        <f t="shared" si="27"/>
        <v>22835519.93696082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2024-10-29T06:51:24Z</dcterms:created>
  <dcterms:modified xsi:type="dcterms:W3CDTF">2026-02-14T21:08:08Z</dcterms:modified>
</cp:coreProperties>
</file>